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 tabRatio="656"/>
  </bookViews>
  <sheets>
    <sheet name="Cover" sheetId="36" r:id="rId1"/>
    <sheet name="PL" sheetId="8" r:id="rId2"/>
    <sheet name="NW" sheetId="10" r:id="rId3"/>
    <sheet name="SI" sheetId="11" r:id="rId4"/>
    <sheet name="CF" sheetId="12" r:id="rId5"/>
    <sheet name="BS" sheetId="20" r:id="rId6"/>
    <sheet name="Other" sheetId="17" r:id="rId7"/>
  </sheets>
  <definedNames>
    <definedName name="_xlnm.Print_Area" localSheetId="5">BS!$A$1:$F$52</definedName>
    <definedName name="_xlnm.Print_Area" localSheetId="4">CF!$A$1:$O$26</definedName>
    <definedName name="_xlnm.Print_Area" localSheetId="0">Cover!$A$1:$J$59</definedName>
    <definedName name="_xlnm.Print_Area" localSheetId="2">NW!$A$1:$O$51</definedName>
    <definedName name="_xlnm.Print_Area" localSheetId="6">Other!$A$1:$N$18</definedName>
    <definedName name="_xlnm.Print_Area" localSheetId="1">PL!$A$2:$O$46</definedName>
    <definedName name="_xlnm.Print_Area" localSheetId="3">SI!$A$1:$O$24</definedName>
  </definedNames>
  <calcPr calcId="162913"/>
</workbook>
</file>

<file path=xl/calcChain.xml><?xml version="1.0" encoding="utf-8"?>
<calcChain xmlns="http://schemas.openxmlformats.org/spreadsheetml/2006/main">
  <c r="R3" i="10" l="1"/>
  <c r="R22" i="12" l="1"/>
  <c r="R11" i="12" l="1"/>
  <c r="R34" i="8" l="1"/>
  <c r="R33" i="8"/>
  <c r="R8" i="17" l="1"/>
  <c r="R4" i="17"/>
  <c r="R4" i="12"/>
  <c r="R8" i="11"/>
  <c r="R6" i="11"/>
  <c r="R5" i="11"/>
  <c r="R4" i="11"/>
  <c r="R14" i="11" s="1"/>
  <c r="R21" i="10"/>
  <c r="R31" i="10" s="1"/>
  <c r="R32" i="10" s="1"/>
  <c r="R19" i="10"/>
  <c r="R36" i="8"/>
  <c r="D9" i="8"/>
  <c r="D23" i="8" s="1"/>
  <c r="D25" i="8" s="1"/>
  <c r="E9" i="8"/>
  <c r="F9" i="8"/>
  <c r="G10" i="8"/>
  <c r="G11" i="8"/>
  <c r="G12" i="8"/>
  <c r="G13" i="8"/>
  <c r="G14" i="8"/>
  <c r="G15" i="8"/>
  <c r="D16" i="8"/>
  <c r="E16" i="8"/>
  <c r="E34" i="8" s="1"/>
  <c r="F16" i="8"/>
  <c r="F34" i="8" s="1"/>
  <c r="G17" i="8"/>
  <c r="G33" i="8" s="1"/>
  <c r="G18" i="8"/>
  <c r="D19" i="8"/>
  <c r="E19" i="8"/>
  <c r="E23" i="8" s="1"/>
  <c r="E25" i="8" s="1"/>
  <c r="E27" i="8" s="1"/>
  <c r="E29" i="8" s="1"/>
  <c r="E31" i="8" s="1"/>
  <c r="F19" i="8"/>
  <c r="F23" i="8" s="1"/>
  <c r="F25" i="8" s="1"/>
  <c r="F27" i="8" s="1"/>
  <c r="F29" i="8" s="1"/>
  <c r="F31" i="8" s="1"/>
  <c r="G20" i="8"/>
  <c r="G21" i="8"/>
  <c r="G22" i="8"/>
  <c r="G24" i="8"/>
  <c r="G26" i="8"/>
  <c r="G28" i="8"/>
  <c r="G30" i="8"/>
  <c r="D33" i="8"/>
  <c r="E33" i="8"/>
  <c r="F33" i="8"/>
  <c r="F36" i="8" s="1"/>
  <c r="D34" i="8"/>
  <c r="E36" i="8"/>
  <c r="C9" i="8"/>
  <c r="C16" i="8"/>
  <c r="C34" i="8" s="1"/>
  <c r="C19" i="8"/>
  <c r="G19" i="8" s="1"/>
  <c r="C33" i="8"/>
  <c r="C36" i="8"/>
  <c r="C23" i="8" l="1"/>
  <c r="C25" i="8" s="1"/>
  <c r="C27" i="8" s="1"/>
  <c r="C29" i="8" s="1"/>
  <c r="C31" i="8" s="1"/>
  <c r="D36" i="8"/>
  <c r="G9" i="8"/>
  <c r="G36" i="8" s="1"/>
  <c r="R27" i="10"/>
  <c r="D27" i="8"/>
  <c r="G25" i="8"/>
  <c r="G23" i="8"/>
  <c r="G16" i="8"/>
  <c r="G34" i="8" s="1"/>
  <c r="G27" i="8" l="1"/>
  <c r="D29" i="8"/>
  <c r="Q9" i="10"/>
  <c r="Q8" i="10"/>
  <c r="G29" i="8" l="1"/>
  <c r="D31" i="8"/>
  <c r="G31" i="8" s="1"/>
  <c r="Q18" i="17"/>
  <c r="Q17" i="17"/>
  <c r="P16" i="17"/>
  <c r="P8" i="17"/>
  <c r="Q7" i="17"/>
  <c r="Q6" i="17"/>
  <c r="Q5" i="17"/>
  <c r="Q4" i="17" s="1"/>
  <c r="P4" i="17"/>
  <c r="P15" i="12"/>
  <c r="P4" i="12" l="1"/>
  <c r="Q5" i="12"/>
  <c r="Q6" i="12"/>
  <c r="Q7" i="12"/>
  <c r="Q8" i="12"/>
  <c r="Q9" i="12"/>
  <c r="Q11" i="12"/>
  <c r="Q12" i="12"/>
  <c r="Q13" i="12"/>
  <c r="Q14" i="12"/>
  <c r="P17" i="12"/>
  <c r="Q17" i="12" s="1"/>
  <c r="Q18" i="12"/>
  <c r="Q19" i="12"/>
  <c r="Q20" i="12"/>
  <c r="Q21" i="12"/>
  <c r="Q24" i="12"/>
  <c r="Q16" i="11"/>
  <c r="Q4" i="12" l="1"/>
  <c r="Q9" i="11" l="1"/>
  <c r="Q10" i="11"/>
  <c r="Q11" i="11"/>
  <c r="Q12" i="11"/>
  <c r="Q13" i="11"/>
  <c r="P8" i="11"/>
  <c r="P6" i="11"/>
  <c r="P5" i="11"/>
  <c r="P4" i="11"/>
  <c r="P14" i="11" l="1"/>
  <c r="Q26" i="10"/>
  <c r="Q25" i="10"/>
  <c r="Q24" i="10"/>
  <c r="Q23" i="10"/>
  <c r="Q22" i="10"/>
  <c r="Q16" i="10"/>
  <c r="Q15" i="10"/>
  <c r="Q14" i="10"/>
  <c r="Q13" i="10"/>
  <c r="Q12" i="10"/>
  <c r="Q11" i="10"/>
  <c r="Q10" i="10"/>
  <c r="Q7" i="10"/>
  <c r="Q6" i="10"/>
  <c r="Q5" i="10"/>
  <c r="Q4" i="10"/>
  <c r="P3" i="10"/>
  <c r="P19" i="10"/>
  <c r="P21" i="10"/>
  <c r="P27" i="10" s="1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6" i="11" s="1"/>
  <c r="Q16" i="8"/>
  <c r="Q5" i="11" s="1"/>
  <c r="Q15" i="8"/>
  <c r="Q14" i="8"/>
  <c r="Q13" i="8"/>
  <c r="Q12" i="8"/>
  <c r="Q11" i="8"/>
  <c r="Q10" i="8"/>
  <c r="P34" i="8"/>
  <c r="P33" i="8"/>
  <c r="P36" i="8" s="1"/>
  <c r="Q9" i="8" l="1"/>
  <c r="S9" i="8" s="1"/>
  <c r="Q33" i="8"/>
  <c r="Q36" i="8" s="1"/>
  <c r="Q34" i="8"/>
  <c r="Q19" i="10"/>
  <c r="P31" i="10"/>
  <c r="P32" i="10" s="1"/>
  <c r="O16" i="17" l="1"/>
  <c r="O8" i="17"/>
  <c r="O4" i="17"/>
  <c r="O15" i="12"/>
  <c r="O4" i="12"/>
  <c r="O4" i="11"/>
  <c r="O5" i="11"/>
  <c r="O6" i="11"/>
  <c r="O8" i="11"/>
  <c r="O21" i="10"/>
  <c r="O31" i="10" s="1"/>
  <c r="O32" i="10" s="1"/>
  <c r="O19" i="10"/>
  <c r="O33" i="8"/>
  <c r="O36" i="8" s="1"/>
  <c r="O34" i="8"/>
  <c r="O14" i="11" l="1"/>
  <c r="O27" i="10"/>
  <c r="N19" i="10"/>
  <c r="M19" i="10"/>
  <c r="K19" i="10"/>
  <c r="J19" i="10"/>
  <c r="I19" i="10"/>
  <c r="H19" i="10"/>
  <c r="F19" i="10"/>
  <c r="E19" i="10"/>
  <c r="D19" i="10"/>
  <c r="B19" i="10"/>
  <c r="C19" i="10"/>
  <c r="C40" i="10" l="1"/>
  <c r="D40" i="10"/>
  <c r="E40" i="10"/>
  <c r="F40" i="10"/>
  <c r="G40" i="10"/>
  <c r="H40" i="10"/>
  <c r="I40" i="10"/>
  <c r="J40" i="10"/>
  <c r="K40" i="10"/>
  <c r="M40" i="10"/>
  <c r="N40" i="10"/>
  <c r="B40" i="10"/>
  <c r="N8" i="17" l="1"/>
  <c r="N34" i="8" l="1"/>
  <c r="N33" i="8"/>
  <c r="N4" i="12" l="1"/>
  <c r="N25" i="12" s="1"/>
  <c r="Q25" i="12" s="1"/>
  <c r="N15" i="12"/>
  <c r="N22" i="12"/>
  <c r="N4" i="11"/>
  <c r="N5" i="11"/>
  <c r="N6" i="11"/>
  <c r="N8" i="11"/>
  <c r="N21" i="10"/>
  <c r="N27" i="10" s="1"/>
  <c r="N36" i="8"/>
  <c r="N16" i="17"/>
  <c r="N4" i="17"/>
  <c r="N31" i="10" l="1"/>
  <c r="N32" i="10" s="1"/>
  <c r="N14" i="11"/>
  <c r="D9" i="20"/>
  <c r="M15" i="12" l="1"/>
  <c r="Q15" i="12" s="1"/>
  <c r="M16" i="17" l="1"/>
  <c r="M8" i="17"/>
  <c r="Q8" i="17" s="1"/>
  <c r="M4" i="17"/>
  <c r="M22" i="12"/>
  <c r="Q22" i="12" s="1"/>
  <c r="M4" i="12"/>
  <c r="M8" i="11"/>
  <c r="Q8" i="11" s="1"/>
  <c r="M6" i="11"/>
  <c r="M5" i="11"/>
  <c r="M4" i="11"/>
  <c r="Q4" i="11" s="1"/>
  <c r="M21" i="10"/>
  <c r="M36" i="8"/>
  <c r="M31" i="10" l="1"/>
  <c r="Q21" i="10"/>
  <c r="Q27" i="10" s="1"/>
  <c r="M14" i="11"/>
  <c r="Q14" i="11" s="1"/>
  <c r="M27" i="10"/>
  <c r="M32" i="10" l="1"/>
  <c r="Q32" i="10" s="1"/>
  <c r="Q31" i="10"/>
  <c r="K17" i="12"/>
  <c r="L14" i="12"/>
  <c r="L13" i="12"/>
  <c r="L12" i="12"/>
  <c r="L9" i="12"/>
  <c r="L8" i="12"/>
  <c r="L7" i="12"/>
  <c r="L6" i="12"/>
  <c r="L5" i="12"/>
  <c r="K33" i="8" l="1"/>
  <c r="K36" i="8" s="1"/>
  <c r="K34" i="8"/>
  <c r="L31" i="8" l="1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34" i="8" s="1"/>
  <c r="L15" i="8"/>
  <c r="L14" i="8"/>
  <c r="L13" i="8"/>
  <c r="L12" i="8"/>
  <c r="L11" i="8"/>
  <c r="L10" i="8"/>
  <c r="L9" i="8" s="1"/>
  <c r="L46" i="10"/>
  <c r="L45" i="10"/>
  <c r="L44" i="10"/>
  <c r="L43" i="10"/>
  <c r="L42" i="10"/>
  <c r="L41" i="10"/>
  <c r="L39" i="10"/>
  <c r="L38" i="10"/>
  <c r="L37" i="10"/>
  <c r="L36" i="10"/>
  <c r="L4" i="10"/>
  <c r="L26" i="10"/>
  <c r="L25" i="10"/>
  <c r="L24" i="10"/>
  <c r="L23" i="10"/>
  <c r="L22" i="10"/>
  <c r="L16" i="10"/>
  <c r="L15" i="10"/>
  <c r="L14" i="10"/>
  <c r="L13" i="10"/>
  <c r="L12" i="10"/>
  <c r="L11" i="10"/>
  <c r="L10" i="10"/>
  <c r="L7" i="10"/>
  <c r="L6" i="10"/>
  <c r="L5" i="10"/>
  <c r="L24" i="11"/>
  <c r="L23" i="11"/>
  <c r="L22" i="11" s="1"/>
  <c r="L13" i="11"/>
  <c r="L12" i="11"/>
  <c r="L11" i="11"/>
  <c r="L10" i="11"/>
  <c r="L9" i="11"/>
  <c r="L21" i="11"/>
  <c r="L20" i="11"/>
  <c r="L25" i="12"/>
  <c r="L24" i="12"/>
  <c r="L21" i="12"/>
  <c r="L19" i="12"/>
  <c r="L18" i="12"/>
  <c r="L17" i="12"/>
  <c r="L11" i="12"/>
  <c r="L4" i="12"/>
  <c r="L18" i="17"/>
  <c r="L17" i="17"/>
  <c r="L7" i="17"/>
  <c r="L6" i="17"/>
  <c r="L5" i="17"/>
  <c r="K16" i="17"/>
  <c r="K8" i="17"/>
  <c r="K4" i="17"/>
  <c r="K4" i="12"/>
  <c r="K8" i="11"/>
  <c r="K6" i="11"/>
  <c r="K5" i="11"/>
  <c r="K4" i="11"/>
  <c r="K21" i="10"/>
  <c r="K31" i="10" s="1"/>
  <c r="K32" i="10" s="1"/>
  <c r="L19" i="11" l="1"/>
  <c r="L19" i="10"/>
  <c r="L40" i="10"/>
  <c r="L4" i="17"/>
  <c r="K14" i="11"/>
  <c r="L33" i="8"/>
  <c r="L36" i="8" s="1"/>
  <c r="K27" i="10"/>
  <c r="J16" i="17"/>
  <c r="J8" i="17"/>
  <c r="J4" i="17"/>
  <c r="J4" i="12"/>
  <c r="J8" i="11"/>
  <c r="J6" i="11"/>
  <c r="J5" i="11"/>
  <c r="J4" i="11"/>
  <c r="J21" i="10"/>
  <c r="J31" i="10" s="1"/>
  <c r="J32" i="10" s="1"/>
  <c r="J34" i="8"/>
  <c r="J33" i="8"/>
  <c r="J36" i="8" s="1"/>
  <c r="J14" i="11" l="1"/>
  <c r="J27" i="10"/>
  <c r="F9" i="12"/>
  <c r="F8" i="12"/>
  <c r="F7" i="12"/>
  <c r="F6" i="12"/>
  <c r="F5" i="12"/>
  <c r="G4" i="12"/>
  <c r="G20" i="11" l="1"/>
  <c r="G21" i="11"/>
  <c r="I8" i="17" l="1"/>
  <c r="I4" i="17"/>
  <c r="H4" i="17"/>
  <c r="H15" i="12" l="1"/>
  <c r="L15" i="12" s="1"/>
  <c r="I4" i="12"/>
  <c r="H4" i="12"/>
  <c r="I6" i="11"/>
  <c r="I5" i="11"/>
  <c r="I4" i="11"/>
  <c r="I21" i="10"/>
  <c r="I31" i="10" s="1"/>
  <c r="I32" i="10" s="1"/>
  <c r="I34" i="8"/>
  <c r="I33" i="8"/>
  <c r="I36" i="8" s="1"/>
  <c r="I27" i="10" l="1"/>
  <c r="I8" i="11"/>
  <c r="I14" i="11" s="1"/>
  <c r="H21" i="10"/>
  <c r="L21" i="10" s="1"/>
  <c r="L27" i="10" s="1"/>
  <c r="H27" i="10" l="1"/>
  <c r="H31" i="10"/>
  <c r="I16" i="17"/>
  <c r="H32" i="10" l="1"/>
  <c r="L32" i="10" s="1"/>
  <c r="L31" i="10"/>
  <c r="C40" i="20"/>
  <c r="B40" i="20"/>
  <c r="C30" i="20"/>
  <c r="B30" i="20"/>
  <c r="C41" i="20"/>
  <c r="B41" i="20"/>
  <c r="C31" i="20" l="1"/>
  <c r="B31" i="20"/>
  <c r="B9" i="20" l="1"/>
  <c r="B18" i="20"/>
  <c r="C18" i="20"/>
  <c r="C4" i="20" l="1"/>
  <c r="H20" i="12" l="1"/>
  <c r="H22" i="12" l="1"/>
  <c r="L22" i="12" s="1"/>
  <c r="L20" i="12"/>
  <c r="E4" i="17"/>
  <c r="B15" i="12" l="1"/>
  <c r="E4" i="12" l="1"/>
  <c r="C22" i="12" l="1"/>
  <c r="C26" i="12"/>
  <c r="D26" i="12" s="1"/>
  <c r="B22" i="12"/>
  <c r="D22" i="12" l="1"/>
  <c r="B4" i="12"/>
  <c r="G18" i="17"/>
  <c r="G17" i="17"/>
  <c r="D4" i="17"/>
  <c r="G19" i="12" l="1"/>
  <c r="G26" i="10"/>
  <c r="G25" i="10"/>
  <c r="G24" i="10"/>
  <c r="G23" i="10"/>
  <c r="G22" i="10"/>
  <c r="H16" i="17"/>
  <c r="H8" i="17"/>
  <c r="L8" i="17" s="1"/>
  <c r="H8" i="11"/>
  <c r="L8" i="11" s="1"/>
  <c r="H6" i="11"/>
  <c r="L6" i="11" s="1"/>
  <c r="H5" i="11"/>
  <c r="L5" i="11" s="1"/>
  <c r="H4" i="11"/>
  <c r="L4" i="11" s="1"/>
  <c r="G45" i="10"/>
  <c r="F45" i="10"/>
  <c r="E45" i="10"/>
  <c r="D45" i="10"/>
  <c r="C45" i="10"/>
  <c r="B45" i="10"/>
  <c r="G12" i="10"/>
  <c r="H33" i="8"/>
  <c r="H36" i="8" s="1"/>
  <c r="B8" i="17"/>
  <c r="F6" i="17"/>
  <c r="F4" i="17" s="1"/>
  <c r="G14" i="12"/>
  <c r="F8" i="11"/>
  <c r="E8" i="11"/>
  <c r="D8" i="11"/>
  <c r="C8" i="11"/>
  <c r="F4" i="11"/>
  <c r="F14" i="11" s="1"/>
  <c r="E4" i="11"/>
  <c r="E14" i="11" s="1"/>
  <c r="D4" i="11"/>
  <c r="D14" i="11" s="1"/>
  <c r="C4" i="11"/>
  <c r="C14" i="11" s="1"/>
  <c r="F6" i="11"/>
  <c r="E6" i="11"/>
  <c r="D6" i="11"/>
  <c r="C6" i="11"/>
  <c r="C21" i="10"/>
  <c r="D21" i="10"/>
  <c r="E21" i="10"/>
  <c r="F21" i="10"/>
  <c r="B21" i="10"/>
  <c r="B31" i="10" s="1"/>
  <c r="G22" i="11"/>
  <c r="F22" i="11"/>
  <c r="E22" i="11"/>
  <c r="D22" i="11"/>
  <c r="C22" i="11"/>
  <c r="B22" i="11"/>
  <c r="B19" i="11"/>
  <c r="C19" i="11"/>
  <c r="D19" i="11"/>
  <c r="E19" i="11"/>
  <c r="F19" i="11"/>
  <c r="G19" i="11"/>
  <c r="B8" i="11"/>
  <c r="B6" i="11"/>
  <c r="B4" i="11"/>
  <c r="B16" i="10"/>
  <c r="B15" i="10"/>
  <c r="B11" i="10"/>
  <c r="B13" i="10" s="1"/>
  <c r="B5" i="10"/>
  <c r="B30" i="8"/>
  <c r="B28" i="8"/>
  <c r="B26" i="8"/>
  <c r="B16" i="8"/>
  <c r="B5" i="11" s="1"/>
  <c r="B10" i="8"/>
  <c r="B4" i="10" s="1"/>
  <c r="B19" i="8"/>
  <c r="G21" i="10"/>
  <c r="F31" i="10"/>
  <c r="E31" i="10"/>
  <c r="D31" i="10"/>
  <c r="C31" i="10"/>
  <c r="G21" i="12"/>
  <c r="G20" i="12"/>
  <c r="G18" i="12"/>
  <c r="G17" i="12"/>
  <c r="G13" i="12"/>
  <c r="G12" i="12"/>
  <c r="G11" i="12"/>
  <c r="G25" i="12"/>
  <c r="G24" i="12"/>
  <c r="F22" i="12"/>
  <c r="E22" i="12"/>
  <c r="F4" i="12"/>
  <c r="D4" i="12"/>
  <c r="C4" i="12"/>
  <c r="E26" i="12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B4" i="17"/>
  <c r="B4" i="20"/>
  <c r="C45" i="20"/>
  <c r="C44" i="20" s="1"/>
  <c r="B45" i="20"/>
  <c r="B44" i="20" s="1"/>
  <c r="G7" i="17"/>
  <c r="G6" i="17"/>
  <c r="G5" i="17"/>
  <c r="C4" i="17"/>
  <c r="F36" i="10"/>
  <c r="E36" i="10"/>
  <c r="D36" i="10"/>
  <c r="C36" i="10"/>
  <c r="F5" i="10"/>
  <c r="E5" i="10"/>
  <c r="D5" i="10"/>
  <c r="C5" i="10"/>
  <c r="F13" i="10"/>
  <c r="E13" i="10"/>
  <c r="D13" i="10"/>
  <c r="F16" i="10"/>
  <c r="E16" i="10"/>
  <c r="D16" i="10"/>
  <c r="C16" i="10"/>
  <c r="F15" i="10"/>
  <c r="E15" i="10"/>
  <c r="D15" i="10"/>
  <c r="C15" i="10"/>
  <c r="G14" i="10"/>
  <c r="G10" i="10"/>
  <c r="G7" i="10"/>
  <c r="G6" i="10"/>
  <c r="D5" i="11"/>
  <c r="H34" i="8"/>
  <c r="B33" i="8"/>
  <c r="G8" i="17"/>
  <c r="G11" i="10"/>
  <c r="C13" i="10"/>
  <c r="D4" i="10" l="1"/>
  <c r="D27" i="10" s="1"/>
  <c r="G19" i="10"/>
  <c r="B34" i="8"/>
  <c r="C5" i="11"/>
  <c r="C4" i="10"/>
  <c r="C32" i="10" s="1"/>
  <c r="G4" i="17"/>
  <c r="B9" i="8"/>
  <c r="B23" i="8" s="1"/>
  <c r="B24" i="8" s="1"/>
  <c r="E5" i="11"/>
  <c r="G13" i="10"/>
  <c r="G5" i="10"/>
  <c r="B14" i="11"/>
  <c r="F5" i="11"/>
  <c r="F4" i="10"/>
  <c r="F27" i="10" s="1"/>
  <c r="G8" i="11"/>
  <c r="G22" i="12"/>
  <c r="E4" i="10"/>
  <c r="E27" i="10" s="1"/>
  <c r="D32" i="10"/>
  <c r="B27" i="10"/>
  <c r="G16" i="10"/>
  <c r="G6" i="11"/>
  <c r="G4" i="11"/>
  <c r="G15" i="10"/>
  <c r="G15" i="12"/>
  <c r="H14" i="11"/>
  <c r="L14" i="11" s="1"/>
  <c r="C27" i="10" l="1"/>
  <c r="G14" i="11"/>
  <c r="G5" i="11"/>
  <c r="B36" i="8"/>
  <c r="F32" i="10"/>
  <c r="E32" i="10"/>
  <c r="G4" i="10"/>
  <c r="G27" i="10" s="1"/>
</calcChain>
</file>

<file path=xl/sharedStrings.xml><?xml version="1.0" encoding="utf-8"?>
<sst xmlns="http://schemas.openxmlformats.org/spreadsheetml/2006/main" count="332" uniqueCount="208">
  <si>
    <t xml:space="preserve">FY2017 </t>
    <phoneticPr fontId="4"/>
  </si>
  <si>
    <t>FY2018</t>
    <phoneticPr fontId="4"/>
  </si>
  <si>
    <t>2018/06</t>
    <phoneticPr fontId="4"/>
  </si>
  <si>
    <t>2018/09</t>
    <phoneticPr fontId="4"/>
  </si>
  <si>
    <t>2018/12</t>
    <phoneticPr fontId="4"/>
  </si>
  <si>
    <t>2019/03</t>
    <phoneticPr fontId="4"/>
  </si>
  <si>
    <t>Network services</t>
    <phoneticPr fontId="4"/>
  </si>
  <si>
    <t>System integration</t>
  </si>
  <si>
    <t>ATM operation business</t>
    <phoneticPr fontId="4"/>
  </si>
  <si>
    <t>Cost of network services</t>
  </si>
  <si>
    <t>Cost of systems integration</t>
  </si>
  <si>
    <t>Gross Profit</t>
    <phoneticPr fontId="4"/>
  </si>
  <si>
    <t>Operating Profit</t>
    <phoneticPr fontId="4"/>
  </si>
  <si>
    <t>Profit (loss) before tax</t>
    <phoneticPr fontId="4"/>
  </si>
  <si>
    <t>Internet connectivity services (enterprise)</t>
    <phoneticPr fontId="4"/>
  </si>
  <si>
    <t>Internet connectivity services (consumer)</t>
    <phoneticPr fontId="4"/>
  </si>
  <si>
    <t>WAN services</t>
  </si>
  <si>
    <t>Outsourcing services</t>
  </si>
  <si>
    <t>Systems construction and equipment sales</t>
  </si>
  <si>
    <t>Systems operation and maintenance</t>
  </si>
  <si>
    <t>Total revenues</t>
    <phoneticPr fontId="4"/>
  </si>
  <si>
    <t>Total cost of sales</t>
    <phoneticPr fontId="4"/>
  </si>
  <si>
    <t>Network services</t>
    <phoneticPr fontId="4"/>
  </si>
  <si>
    <t>Total contracted bandwidth (Gbps)*3</t>
    <phoneticPr fontId="4"/>
  </si>
  <si>
    <t>IIJ Mobile services</t>
    <phoneticPr fontId="4"/>
  </si>
  <si>
    <t>Others</t>
    <phoneticPr fontId="4"/>
  </si>
  <si>
    <t>Network services</t>
    <phoneticPr fontId="4"/>
  </si>
  <si>
    <t>Consolidated Statements of Profit or Loss</t>
    <phoneticPr fontId="4"/>
  </si>
  <si>
    <t>Systems integration</t>
    <phoneticPr fontId="4"/>
  </si>
  <si>
    <t>Order backlog for systems operation and maintenance</t>
  </si>
  <si>
    <t>Orders received for systems operation and maintenance</t>
  </si>
  <si>
    <t>Consolidated Statements of Financial Position</t>
    <phoneticPr fontId="4"/>
  </si>
  <si>
    <t>Assets</t>
    <phoneticPr fontId="4"/>
  </si>
  <si>
    <t>Trade receivables</t>
    <phoneticPr fontId="4"/>
  </si>
  <si>
    <t>Cash and cash equivalents</t>
    <phoneticPr fontId="4"/>
  </si>
  <si>
    <t>Prepaid expenses</t>
    <phoneticPr fontId="4"/>
  </si>
  <si>
    <t>Goodwill</t>
    <phoneticPr fontId="4"/>
  </si>
  <si>
    <t>Tangible assets</t>
    <phoneticPr fontId="4"/>
  </si>
  <si>
    <t>Intangible assets</t>
    <phoneticPr fontId="4"/>
  </si>
  <si>
    <t>Investments accounted for using the equity method</t>
    <phoneticPr fontId="4"/>
  </si>
  <si>
    <t>Other investments</t>
    <phoneticPr fontId="4"/>
  </si>
  <si>
    <t>Liabilities</t>
    <phoneticPr fontId="4"/>
  </si>
  <si>
    <t>Trade and other payables</t>
    <phoneticPr fontId="4"/>
  </si>
  <si>
    <t>Borrowings</t>
    <phoneticPr fontId="4"/>
  </si>
  <si>
    <t>Retirement benefit liabilities</t>
    <phoneticPr fontId="4"/>
  </si>
  <si>
    <t>Deferred income</t>
  </si>
  <si>
    <t>Equity</t>
    <phoneticPr fontId="4"/>
  </si>
  <si>
    <t>Share capital</t>
    <phoneticPr fontId="4"/>
  </si>
  <si>
    <t>Share premium</t>
    <phoneticPr fontId="4"/>
  </si>
  <si>
    <t>Retained earnings</t>
    <phoneticPr fontId="4"/>
  </si>
  <si>
    <t>Other components of equity</t>
    <phoneticPr fontId="4"/>
  </si>
  <si>
    <t>Treasury shares</t>
    <phoneticPr fontId="4"/>
  </si>
  <si>
    <t>Current liabilities:</t>
    <phoneticPr fontId="4"/>
  </si>
  <si>
    <t>Non-current liabilities:</t>
    <phoneticPr fontId="4"/>
  </si>
  <si>
    <t>Total equity attributable to owners of the parent:</t>
    <phoneticPr fontId="4"/>
  </si>
  <si>
    <t>Non-current Assets:</t>
    <phoneticPr fontId="4"/>
  </si>
  <si>
    <t>Current Assets:</t>
    <phoneticPr fontId="4"/>
  </si>
  <si>
    <t>CAPEX</t>
  </si>
  <si>
    <t>Cash CAPEX</t>
    <phoneticPr fontId="4"/>
  </si>
  <si>
    <t>Personnel-related</t>
    <phoneticPr fontId="4"/>
  </si>
  <si>
    <t>Number of employees</t>
    <phoneticPr fontId="4"/>
  </si>
  <si>
    <t>2018/03</t>
    <phoneticPr fontId="4"/>
  </si>
  <si>
    <t>Consolidated Statements of Cash Flows</t>
    <phoneticPr fontId="4"/>
  </si>
  <si>
    <t>Cash flows from operating activities</t>
    <phoneticPr fontId="4"/>
  </si>
  <si>
    <t>Profit (loss) before tax</t>
    <phoneticPr fontId="4"/>
  </si>
  <si>
    <t>Changes in working capital</t>
    <phoneticPr fontId="4"/>
  </si>
  <si>
    <t>Income taxes paid</t>
    <phoneticPr fontId="4"/>
  </si>
  <si>
    <t>Cash flows from investing activities</t>
    <phoneticPr fontId="4"/>
  </si>
  <si>
    <t>Purchases of tangible assets</t>
    <phoneticPr fontId="4"/>
  </si>
  <si>
    <t>Proceeds from sales of tangible assets</t>
    <phoneticPr fontId="4"/>
  </si>
  <si>
    <t>Cash flows from financing activities</t>
    <phoneticPr fontId="4"/>
  </si>
  <si>
    <t>Net increase (decrease) in short-term borrowings</t>
    <phoneticPr fontId="4"/>
  </si>
  <si>
    <t>Dividends paid</t>
    <phoneticPr fontId="4"/>
  </si>
  <si>
    <t>Effect of exchange rate changes on cash and cash equivalents</t>
    <phoneticPr fontId="4"/>
  </si>
  <si>
    <t>Net increase (decrease) in cash and cash equivalents</t>
    <phoneticPr fontId="4"/>
  </si>
  <si>
    <t>Cash and cash equivalents, end of year</t>
    <phoneticPr fontId="4"/>
  </si>
  <si>
    <t>Purchases of intangible assets</t>
    <phoneticPr fontId="4"/>
  </si>
  <si>
    <t>Personnel-related costs and expenses  (JPY millions)</t>
    <phoneticPr fontId="4"/>
  </si>
  <si>
    <t>1.Internet connectivity services (enterprise)</t>
  </si>
  <si>
    <t>2.Internet connectivity services (consumer)</t>
  </si>
  <si>
    <t>3.WAN services</t>
  </si>
  <si>
    <t>4.Outsourcing services</t>
  </si>
  <si>
    <t>5.Systems operation and maintenance</t>
  </si>
  <si>
    <t>Profit (loss) for the year</t>
    <phoneticPr fontId="4"/>
  </si>
  <si>
    <t xml:space="preserve">  Internet connectivity services (enterprise)</t>
    <phoneticPr fontId="4"/>
  </si>
  <si>
    <t xml:space="preserve">  Internet connectivity services (consumer)</t>
    <phoneticPr fontId="4"/>
  </si>
  <si>
    <t xml:space="preserve">  WAN services</t>
    <phoneticPr fontId="4"/>
  </si>
  <si>
    <t xml:space="preserve">  Outsourcing services</t>
    <phoneticPr fontId="4"/>
  </si>
  <si>
    <t xml:space="preserve">  Systems construction and equipment sales</t>
    <phoneticPr fontId="4"/>
  </si>
  <si>
    <t xml:space="preserve">  Systems operation and maintenance</t>
    <phoneticPr fontId="4"/>
  </si>
  <si>
    <t xml:space="preserve">  Cost of network services</t>
    <phoneticPr fontId="4"/>
  </si>
  <si>
    <t xml:space="preserve">  Cost of ATM operation business</t>
    <phoneticPr fontId="4"/>
  </si>
  <si>
    <t xml:space="preserve">  Income tax expense</t>
    <phoneticPr fontId="4"/>
  </si>
  <si>
    <t>System integration *1</t>
    <phoneticPr fontId="4"/>
  </si>
  <si>
    <t xml:space="preserve">  Cost of systems integration, including equipment sales *1</t>
    <phoneticPr fontId="4"/>
  </si>
  <si>
    <t xml:space="preserve">   IP service (greater than or equal to 1Gbps)*1</t>
    <phoneticPr fontId="4"/>
  </si>
  <si>
    <t xml:space="preserve">  IP service (less than 1Gbps)*1</t>
    <phoneticPr fontId="4"/>
  </si>
  <si>
    <t>Internet connectivity services (enterprise)</t>
    <phoneticPr fontId="4"/>
  </si>
  <si>
    <t xml:space="preserve">  IIJ Mobile Services</t>
    <phoneticPr fontId="4"/>
  </si>
  <si>
    <t xml:space="preserve">  Others</t>
    <phoneticPr fontId="4"/>
  </si>
  <si>
    <t>*1 Revenue of IP services and the numbers of IP service contracts include revenue of data center connectivity services and the numbers of data center connectivity service contracts, respectively.</t>
    <phoneticPr fontId="4"/>
  </si>
  <si>
    <t>*3 Total contracted bandwidth is calculated by multiplying number of contracts under “Internet connectivity services (enterprise), excluding mobile services”, and the contracted bandwidths of the services.</t>
    <phoneticPr fontId="4"/>
  </si>
  <si>
    <t>Order backlog for systems construction and equipment
   sales</t>
    <phoneticPr fontId="4"/>
  </si>
  <si>
    <t>Orders received for systems construction and equipment
   sales</t>
    <phoneticPr fontId="4"/>
  </si>
  <si>
    <t>Adjustment for non-cash profit or loss</t>
    <phoneticPr fontId="4"/>
  </si>
  <si>
    <t>2019/06</t>
    <phoneticPr fontId="4"/>
  </si>
  <si>
    <t>2019/06</t>
    <phoneticPr fontId="4"/>
  </si>
  <si>
    <t xml:space="preserve"> IIJmio Mobile Service</t>
    <phoneticPr fontId="4"/>
  </si>
  <si>
    <t xml:space="preserve"> Others</t>
    <phoneticPr fontId="4"/>
  </si>
  <si>
    <t>2019/06</t>
    <phoneticPr fontId="4"/>
  </si>
  <si>
    <t>-</t>
    <phoneticPr fontId="4"/>
  </si>
  <si>
    <t>Circuit-related cost</t>
  </si>
  <si>
    <t>Network operation-related cost</t>
  </si>
  <si>
    <t>Personnel-related cost</t>
  </si>
  <si>
    <t>Others</t>
  </si>
  <si>
    <t>Personnel-related costs</t>
  </si>
  <si>
    <t>Network operation-related costs</t>
  </si>
  <si>
    <t>Outsourcing-related costs</t>
  </si>
  <si>
    <t xml:space="preserve">Purchasing costs
</t>
  </si>
  <si>
    <t>-</t>
  </si>
  <si>
    <t>IP services*1</t>
    <phoneticPr fontId="4"/>
  </si>
  <si>
    <t>The following table shows the number of our Internet connectivity service contracts and total contracted bandwidth as of the dates indicated *2</t>
    <phoneticPr fontId="4"/>
  </si>
  <si>
    <t>Proceeds from long-term borrowings</t>
    <phoneticPr fontId="4"/>
  </si>
  <si>
    <t>Repayment of long-term borrowings</t>
    <phoneticPr fontId="4"/>
  </si>
  <si>
    <t xml:space="preserve">Outsourcing-related cost * </t>
    <phoneticPr fontId="4"/>
  </si>
  <si>
    <t>Others</t>
    <phoneticPr fontId="4"/>
  </si>
  <si>
    <t>IIJmio Mobile Service</t>
    <phoneticPr fontId="4"/>
  </si>
  <si>
    <t>Recurring Revenue *3</t>
    <phoneticPr fontId="4"/>
  </si>
  <si>
    <t>One-time Revenue *4</t>
    <phoneticPr fontId="4"/>
  </si>
  <si>
    <t>*2 Total amount of "Selling, general and administrative expense," "Other operating income," and "Other operating expenses."</t>
    <phoneticPr fontId="4"/>
  </si>
  <si>
    <t>hi-ho (a former subsidiary)</t>
    <phoneticPr fontId="4"/>
  </si>
  <si>
    <t>Gross Profit of network services</t>
    <phoneticPr fontId="4"/>
  </si>
  <si>
    <t>Gross Profit of systems integration</t>
    <phoneticPr fontId="4"/>
  </si>
  <si>
    <t>Other financial liabilities</t>
    <phoneticPr fontId="4"/>
  </si>
  <si>
    <t>-</t>
    <phoneticPr fontId="4"/>
  </si>
  <si>
    <t>related to operating lease</t>
    <phoneticPr fontId="4"/>
  </si>
  <si>
    <t xml:space="preserve">related to finance Lease </t>
    <phoneticPr fontId="4"/>
  </si>
  <si>
    <t>FY2019</t>
    <phoneticPr fontId="4"/>
  </si>
  <si>
    <t xml:space="preserve">Adjusted results below is calculated by allocating JPY2.05 billion of additional NW service cost recorded in 4Q18, as a result of NTT Docomo’s mobile interconnectivity unit charge revision (March 2019), to attributable each quarter of 1Q19. 
For details, please refer to page 2 of our press release titled "IIJ Announces its First Three Months Financial Results for the Fiscal Year Ending March 31, 2020." on August 7, 2019.
</t>
    <phoneticPr fontId="4"/>
  </si>
  <si>
    <t xml:space="preserve">* Outsourcing-related costs include interconnectivity charge for mobile infrastructure and customer support center operation costs, etc.  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</si>
  <si>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</si>
  <si>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</si>
  <si>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</si>
  <si>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</si>
  <si>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</si>
  <si>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</si>
  <si>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Profit (loss) for the year attributable to owners of the parent</t>
    <phoneticPr fontId="4"/>
  </si>
  <si>
    <t xml:space="preserve">  SG&amp;A, R&amp;D, and other operating income (expenses) *2</t>
    <phoneticPr fontId="4"/>
  </si>
  <si>
    <t xml:space="preserve">  Financial income (expenses) and Share of profit (loss) of 
    investments accounted for using equity method</t>
    <phoneticPr fontId="4"/>
  </si>
  <si>
    <t>Adjusted FY2018 results</t>
    <phoneticPr fontId="4"/>
  </si>
  <si>
    <t>(Unit: JPY million)</t>
    <phoneticPr fontId="4"/>
  </si>
  <si>
    <t>(Unit: JPY million)</t>
    <phoneticPr fontId="4"/>
  </si>
  <si>
    <t>(Unit: JPY million)</t>
    <phoneticPr fontId="4"/>
  </si>
  <si>
    <t>(Unit:JPY million)</t>
    <phoneticPr fontId="4"/>
  </si>
  <si>
    <t>Right-of-use assets</t>
    <phoneticPr fontId="4"/>
  </si>
  <si>
    <t>Finance lease</t>
    <phoneticPr fontId="4"/>
  </si>
  <si>
    <t>CAPEX-related Depreciation and amortization *1</t>
    <phoneticPr fontId="4"/>
  </si>
  <si>
    <t>Adjusted EBITDA *2</t>
    <phoneticPr fontId="4"/>
  </si>
  <si>
    <t>*2 Adjusted EBITDA is calculated by adding adjusted operating profit and CAPEX-related depreciation and amortization.</t>
    <phoneticPr fontId="4"/>
  </si>
  <si>
    <t>*1 Equipment sales is included in systems integration.</t>
    <phoneticPr fontId="4"/>
  </si>
  <si>
    <t>*2 Numbers in the table above show number of contracts except for “IIJ Mobile Services (enterprise)” and “IIJmio Mobile Service” which show number of subscriptions.</t>
    <phoneticPr fontId="4"/>
  </si>
  <si>
    <t>Order backlog</t>
    <phoneticPr fontId="4"/>
  </si>
  <si>
    <t xml:space="preserve">Order backlog and Orders received </t>
    <phoneticPr fontId="4"/>
  </si>
  <si>
    <t xml:space="preserve">Orders received </t>
    <phoneticPr fontId="4"/>
  </si>
  <si>
    <t>*3 Recurring revenue represents the following monthly recurring revenues</t>
    <phoneticPr fontId="4"/>
  </si>
  <si>
    <t>*4 One-time revenue is recognized mainly when systems or equipment are delivered and accepted by customers</t>
    <phoneticPr fontId="4"/>
  </si>
  <si>
    <t xml:space="preserve">  Profit (loss) for the year attributable to non-controlling interests</t>
    <phoneticPr fontId="4"/>
  </si>
  <si>
    <t>Non-controlling interests</t>
    <phoneticPr fontId="4"/>
  </si>
  <si>
    <t>*1 CAPEX-related depreciation and amortization is calculated by excluding depreciation and amortization of assets that do not have the nature of capital investment</t>
    <phoneticPr fontId="4"/>
  </si>
  <si>
    <t xml:space="preserve">      , such as right-of-use assets related to operating leases, small-amount equipment and customer relationship.</t>
    <phoneticPr fontId="4"/>
  </si>
  <si>
    <t>2019/09</t>
    <phoneticPr fontId="4"/>
  </si>
  <si>
    <t>2019/09</t>
    <phoneticPr fontId="4"/>
  </si>
  <si>
    <t>2019/09</t>
    <phoneticPr fontId="4"/>
  </si>
  <si>
    <t>2019/09</t>
    <phoneticPr fontId="4"/>
  </si>
  <si>
    <t>2019/09</t>
    <phoneticPr fontId="4"/>
  </si>
  <si>
    <t>2019/12</t>
    <phoneticPr fontId="4"/>
  </si>
  <si>
    <t>2019/12</t>
    <phoneticPr fontId="4"/>
  </si>
  <si>
    <t>2019/12</t>
    <phoneticPr fontId="4"/>
  </si>
  <si>
    <t>2020/03</t>
    <phoneticPr fontId="4"/>
  </si>
  <si>
    <t>2020/03</t>
    <phoneticPr fontId="4"/>
  </si>
  <si>
    <t>2020/03</t>
    <phoneticPr fontId="4"/>
  </si>
  <si>
    <t>2020/03</t>
    <phoneticPr fontId="4"/>
  </si>
  <si>
    <t>2020/03</t>
    <phoneticPr fontId="4"/>
  </si>
  <si>
    <t>2020/03</t>
    <phoneticPr fontId="4"/>
  </si>
  <si>
    <t>Contract liabilities</t>
    <phoneticPr fontId="4"/>
  </si>
  <si>
    <t>2020/06</t>
  </si>
  <si>
    <t>2020/06</t>
    <phoneticPr fontId="4"/>
  </si>
  <si>
    <t>FY2020</t>
  </si>
  <si>
    <t>FY2020</t>
    <phoneticPr fontId="4"/>
  </si>
  <si>
    <t>2020/09</t>
    <phoneticPr fontId="4"/>
  </si>
  <si>
    <t>2020/09</t>
    <phoneticPr fontId="4"/>
  </si>
  <si>
    <t>-</t>
    <phoneticPr fontId="4"/>
  </si>
  <si>
    <t xml:space="preserve">       Cloud revenue</t>
    <phoneticPr fontId="4"/>
  </si>
  <si>
    <t>Mobile total revenue</t>
    <phoneticPr fontId="4"/>
  </si>
  <si>
    <t>Security-related services revenues</t>
    <phoneticPr fontId="4"/>
  </si>
  <si>
    <t xml:space="preserve">Cloud related revenue </t>
    <phoneticPr fontId="4"/>
  </si>
  <si>
    <t>2020/12</t>
    <phoneticPr fontId="4"/>
  </si>
  <si>
    <t>2020/12</t>
    <phoneticPr fontId="4"/>
  </si>
  <si>
    <t>Enterprise mobile service (IoT usages etc.)</t>
    <phoneticPr fontId="4"/>
  </si>
  <si>
    <t>IIJ Mobile MVNO Platform service (MVNE)</t>
    <phoneticPr fontId="4"/>
  </si>
  <si>
    <t>2021/03</t>
    <phoneticPr fontId="4"/>
  </si>
  <si>
    <t>FY2021</t>
    <phoneticPr fontId="4"/>
  </si>
  <si>
    <t>2021/06</t>
    <phoneticPr fontId="4"/>
  </si>
  <si>
    <t>FY2021</t>
    <phoneticPr fontId="4"/>
  </si>
  <si>
    <t>2021/06</t>
    <phoneticPr fontId="4"/>
  </si>
  <si>
    <t>Total</t>
  </si>
  <si>
    <t>Total</t>
    <phoneticPr fontId="4"/>
  </si>
  <si>
    <t>【Adjusted FY2018 results】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</si>
</sst>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0.0%"/>
    <numFmt numFmtId="180" formatCode="_(* #,##0.0_);_(* \(#,##0.0\);_(* &quot;-&quot;_);_(@_)"/>
    <numFmt numFmtId="181" formatCode="_(* #,##0.00000_);_(* \(#,##0.00000\);_(* &quot;-&quot;_);_(@_)"/>
    <numFmt numFmtId="182" formatCode="_(* #,##0.000_);_(* \(#,##0.000\);_(* &quot;-&quot;??_);_(@_)"/>
    <numFmt numFmtId="183" formatCode="_(* #,##0.00_);_(* \(#,##0.00\);_(* &quot;-&quot;_);_(@_)"/>
    <numFmt numFmtId="184" formatCode="_(* #,##0.000_);_(* \(#,##0.000\);_(* &quot;-&quot;_);_(@_)"/>
    <numFmt numFmtId="185" formatCode="_(* #,##0.0_);_(* \(#,##0.0\);_(* &quot;-&quot;??_);_(@_)"/>
  </numFmts>
  <fonts count="21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/>
    <xf numFmtId="0" fontId="2" fillId="2" borderId="1">
      <alignment horizontal="right"/>
    </xf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9" fillId="0" borderId="0">
      <alignment vertical="center"/>
    </xf>
  </cellStyleXfs>
  <cellXfs count="267">
    <xf numFmtId="0" fontId="0" fillId="0" borderId="0" xfId="0"/>
    <xf numFmtId="178" fontId="3" fillId="0" borderId="0" xfId="5" applyNumberFormat="1" applyFont="1" applyFill="1" applyBorder="1"/>
    <xf numFmtId="178" fontId="3" fillId="0" borderId="0" xfId="5" applyNumberFormat="1" applyFont="1" applyFill="1" applyBorder="1" applyAlignment="1" applyProtection="1">
      <alignment horizontal="left"/>
    </xf>
    <xf numFmtId="0" fontId="0" fillId="0" borderId="0" xfId="0"/>
    <xf numFmtId="176" fontId="3" fillId="0" borderId="0" xfId="4" applyFont="1" applyFill="1" applyBorder="1"/>
    <xf numFmtId="178" fontId="3" fillId="0" borderId="0" xfId="5" applyNumberFormat="1" applyFont="1" applyFill="1" applyBorder="1" applyAlignment="1">
      <alignment vertical="center"/>
    </xf>
    <xf numFmtId="178" fontId="3" fillId="0" borderId="0" xfId="5" applyNumberFormat="1" applyFont="1" applyFill="1" applyBorder="1" applyAlignment="1" applyProtection="1">
      <alignment horizontal="left" vertical="center"/>
    </xf>
    <xf numFmtId="178" fontId="3" fillId="0" borderId="0" xfId="5" applyNumberFormat="1" applyFont="1" applyFill="1" applyBorder="1" applyAlignment="1" applyProtection="1">
      <alignment vertical="center"/>
    </xf>
    <xf numFmtId="178" fontId="7" fillId="0" borderId="0" xfId="5" applyNumberFormat="1" applyFont="1" applyFill="1" applyBorder="1"/>
    <xf numFmtId="178" fontId="8" fillId="3" borderId="2" xfId="5" applyNumberFormat="1" applyFont="1" applyFill="1" applyBorder="1" applyAlignment="1" applyProtection="1"/>
    <xf numFmtId="178" fontId="8" fillId="0" borderId="0" xfId="5" applyNumberFormat="1" applyFont="1" applyFill="1" applyBorder="1" applyAlignment="1" applyProtection="1"/>
    <xf numFmtId="178" fontId="9" fillId="0" borderId="0" xfId="5" applyNumberFormat="1" applyFont="1" applyFill="1" applyBorder="1" applyAlignment="1" applyProtection="1"/>
    <xf numFmtId="178" fontId="8" fillId="0" borderId="0" xfId="5" applyNumberFormat="1" applyFont="1" applyFill="1" applyBorder="1"/>
    <xf numFmtId="178" fontId="9" fillId="0" borderId="0" xfId="5" applyNumberFormat="1" applyFont="1" applyFill="1" applyBorder="1"/>
    <xf numFmtId="178" fontId="9" fillId="0" borderId="3" xfId="5" applyNumberFormat="1" applyFont="1" applyFill="1" applyBorder="1" applyAlignment="1" applyProtection="1"/>
    <xf numFmtId="178" fontId="10" fillId="0" borderId="0" xfId="5" applyNumberFormat="1" applyFont="1" applyFill="1" applyBorder="1"/>
    <xf numFmtId="178" fontId="9" fillId="0" borderId="0" xfId="5" quotePrefix="1" applyNumberFormat="1" applyFont="1" applyFill="1" applyBorder="1" applyAlignment="1" applyProtection="1">
      <alignment horizontal="right"/>
    </xf>
    <xf numFmtId="182" fontId="9" fillId="0" borderId="0" xfId="5" applyNumberFormat="1" applyFont="1" applyFill="1" applyBorder="1"/>
    <xf numFmtId="178" fontId="9" fillId="0" borderId="0" xfId="5" applyNumberFormat="1" applyFont="1" applyFill="1" applyBorder="1" applyAlignment="1" applyProtection="1">
      <alignment horizontal="right"/>
    </xf>
    <xf numFmtId="176" fontId="9" fillId="0" borderId="0" xfId="4" applyFont="1" applyFill="1" applyBorder="1" applyAlignment="1" applyProtection="1">
      <alignment horizontal="right"/>
    </xf>
    <xf numFmtId="176" fontId="9" fillId="0" borderId="0" xfId="4" applyFont="1" applyFill="1" applyBorder="1"/>
    <xf numFmtId="178" fontId="11" fillId="0" borderId="0" xfId="5" applyNumberFormat="1" applyFont="1" applyFill="1" applyBorder="1"/>
    <xf numFmtId="178" fontId="9" fillId="0" borderId="3" xfId="5" applyNumberFormat="1" applyFont="1" applyFill="1" applyBorder="1" applyAlignment="1" applyProtection="1">
      <alignment horizontal="right"/>
    </xf>
    <xf numFmtId="176" fontId="9" fillId="0" borderId="3" xfId="4" applyFont="1" applyFill="1" applyBorder="1" applyAlignment="1" applyProtection="1">
      <alignment horizontal="right"/>
    </xf>
    <xf numFmtId="178" fontId="9" fillId="0" borderId="2" xfId="5" applyNumberFormat="1" applyFont="1" applyFill="1" applyBorder="1"/>
    <xf numFmtId="178" fontId="8" fillId="3" borderId="4" xfId="5" applyNumberFormat="1" applyFont="1" applyFill="1" applyBorder="1"/>
    <xf numFmtId="178" fontId="8" fillId="3" borderId="2" xfId="5" applyNumberFormat="1" applyFont="1" applyFill="1" applyBorder="1" applyAlignment="1" applyProtection="1">
      <alignment horizontal="right"/>
    </xf>
    <xf numFmtId="176" fontId="8" fillId="3" borderId="2" xfId="4" applyFont="1" applyFill="1" applyBorder="1" applyAlignment="1" applyProtection="1">
      <alignment horizontal="right"/>
    </xf>
    <xf numFmtId="179" fontId="8" fillId="3" borderId="4" xfId="3" applyNumberFormat="1" applyFont="1" applyFill="1" applyBorder="1"/>
    <xf numFmtId="178" fontId="9" fillId="0" borderId="0" xfId="5" applyNumberFormat="1" applyFont="1" applyFill="1" applyBorder="1" applyAlignment="1">
      <alignment vertical="center"/>
    </xf>
    <xf numFmtId="178" fontId="10" fillId="0" borderId="0" xfId="5" applyNumberFormat="1" applyFont="1" applyFill="1" applyBorder="1" applyAlignment="1">
      <alignment vertical="center"/>
    </xf>
    <xf numFmtId="176" fontId="9" fillId="0" borderId="0" xfId="4" applyFont="1" applyFill="1" applyBorder="1" applyAlignment="1">
      <alignment vertical="center"/>
    </xf>
    <xf numFmtId="178" fontId="9" fillId="0" borderId="3" xfId="5" applyNumberFormat="1" applyFont="1" applyFill="1" applyBorder="1" applyAlignment="1">
      <alignment vertical="center"/>
    </xf>
    <xf numFmtId="176" fontId="9" fillId="0" borderId="3" xfId="4" applyFont="1" applyFill="1" applyBorder="1" applyAlignment="1">
      <alignment vertical="center"/>
    </xf>
    <xf numFmtId="178" fontId="8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8" fontId="8" fillId="3" borderId="2" xfId="5" applyNumberFormat="1" applyFont="1" applyFill="1" applyBorder="1" applyAlignment="1" applyProtection="1">
      <alignment vertical="center"/>
    </xf>
    <xf numFmtId="178" fontId="8" fillId="0" borderId="0" xfId="5" applyNumberFormat="1" applyFont="1" applyFill="1" applyBorder="1" applyAlignment="1" applyProtection="1">
      <alignment vertical="center"/>
    </xf>
    <xf numFmtId="178" fontId="8" fillId="3" borderId="2" xfId="5" applyNumberFormat="1" applyFont="1" applyFill="1" applyBorder="1" applyAlignment="1">
      <alignment vertical="center"/>
    </xf>
    <xf numFmtId="178" fontId="8" fillId="3" borderId="3" xfId="5" applyNumberFormat="1" applyFont="1" applyFill="1" applyBorder="1" applyAlignment="1">
      <alignment vertical="center"/>
    </xf>
    <xf numFmtId="178" fontId="8" fillId="3" borderId="4" xfId="5" applyNumberFormat="1" applyFont="1" applyFill="1" applyBorder="1" applyAlignment="1">
      <alignment vertical="center"/>
    </xf>
    <xf numFmtId="180" fontId="8" fillId="3" borderId="4" xfId="4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shrinkToFit="1"/>
    </xf>
    <xf numFmtId="176" fontId="11" fillId="0" borderId="0" xfId="4" applyFont="1" applyFill="1" applyBorder="1"/>
    <xf numFmtId="176" fontId="8" fillId="3" borderId="2" xfId="4" applyFont="1" applyFill="1" applyBorder="1"/>
    <xf numFmtId="176" fontId="8" fillId="3" borderId="3" xfId="4" applyFont="1" applyFill="1" applyBorder="1"/>
    <xf numFmtId="176" fontId="8" fillId="3" borderId="0" xfId="4" applyFont="1" applyFill="1" applyBorder="1"/>
    <xf numFmtId="176" fontId="9" fillId="0" borderId="0" xfId="4" applyFont="1" applyFill="1" applyBorder="1" applyAlignment="1">
      <alignment horizontal="right"/>
    </xf>
    <xf numFmtId="0" fontId="13" fillId="0" borderId="0" xfId="0" applyFont="1"/>
    <xf numFmtId="176" fontId="13" fillId="0" borderId="0" xfId="4" applyFont="1"/>
    <xf numFmtId="0" fontId="12" fillId="0" borderId="0" xfId="0" applyFont="1"/>
    <xf numFmtId="176" fontId="8" fillId="3" borderId="6" xfId="4" applyFont="1" applyFill="1" applyBorder="1"/>
    <xf numFmtId="176" fontId="8" fillId="3" borderId="4" xfId="4" applyFont="1" applyFill="1" applyBorder="1" applyAlignment="1" applyProtection="1">
      <alignment horizontal="right"/>
    </xf>
    <xf numFmtId="178" fontId="14" fillId="0" borderId="0" xfId="5" quotePrefix="1" applyNumberFormat="1" applyFont="1" applyFill="1" applyBorder="1" applyAlignment="1" applyProtection="1">
      <alignment horizontal="center" wrapText="1"/>
    </xf>
    <xf numFmtId="0" fontId="15" fillId="0" borderId="0" xfId="0" applyFont="1"/>
    <xf numFmtId="178" fontId="9" fillId="0" borderId="0" xfId="5" quotePrefix="1" applyNumberFormat="1" applyFont="1" applyFill="1" applyBorder="1" applyAlignment="1" applyProtection="1">
      <alignment horizontal="center"/>
    </xf>
    <xf numFmtId="178" fontId="9" fillId="0" borderId="0" xfId="5" applyNumberFormat="1" applyFont="1" applyFill="1" applyBorder="1" applyAlignment="1">
      <alignment horizontal="right"/>
    </xf>
    <xf numFmtId="178" fontId="8" fillId="4" borderId="2" xfId="5" applyNumberFormat="1" applyFont="1" applyFill="1" applyBorder="1" applyAlignment="1">
      <alignment vertical="center"/>
    </xf>
    <xf numFmtId="178" fontId="8" fillId="4" borderId="3" xfId="5" applyNumberFormat="1" applyFont="1" applyFill="1" applyBorder="1" applyAlignment="1">
      <alignment vertical="center"/>
    </xf>
    <xf numFmtId="183" fontId="9" fillId="0" borderId="0" xfId="4" applyNumberFormat="1" applyFont="1" applyFill="1" applyBorder="1"/>
    <xf numFmtId="184" fontId="9" fillId="0" borderId="0" xfId="5" applyNumberFormat="1" applyFont="1" applyFill="1" applyBorder="1"/>
    <xf numFmtId="184" fontId="9" fillId="0" borderId="0" xfId="5" quotePrefix="1" applyNumberFormat="1" applyFont="1" applyFill="1" applyBorder="1" applyAlignment="1" applyProtection="1">
      <alignment horizontal="center"/>
    </xf>
    <xf numFmtId="184" fontId="14" fillId="0" borderId="0" xfId="5" quotePrefix="1" applyNumberFormat="1" applyFont="1" applyFill="1" applyBorder="1" applyAlignment="1" applyProtection="1">
      <alignment horizontal="center" wrapText="1"/>
    </xf>
    <xf numFmtId="176" fontId="8" fillId="0" borderId="0" xfId="4" applyFont="1" applyFill="1" applyBorder="1" applyAlignment="1" applyProtection="1">
      <alignment horizontal="right"/>
    </xf>
    <xf numFmtId="178" fontId="16" fillId="0" borderId="0" xfId="5" applyNumberFormat="1" applyFont="1" applyFill="1" applyBorder="1" applyAlignment="1">
      <alignment horizontal="right"/>
    </xf>
    <xf numFmtId="178" fontId="16" fillId="3" borderId="2" xfId="5" applyNumberFormat="1" applyFont="1" applyFill="1" applyBorder="1" applyAlignment="1" applyProtection="1">
      <alignment horizontal="right"/>
    </xf>
    <xf numFmtId="176" fontId="16" fillId="3" borderId="2" xfId="4" applyFont="1" applyFill="1" applyBorder="1" applyAlignment="1" applyProtection="1">
      <alignment horizontal="right"/>
    </xf>
    <xf numFmtId="176" fontId="16" fillId="3" borderId="4" xfId="4" applyFont="1" applyFill="1" applyBorder="1" applyAlignment="1" applyProtection="1">
      <alignment horizontal="right"/>
    </xf>
    <xf numFmtId="178" fontId="9" fillId="0" borderId="0" xfId="5" applyNumberFormat="1" applyFont="1" applyFill="1" applyBorder="1" applyAlignment="1">
      <alignment horizontal="left" vertical="center" indent="1"/>
    </xf>
    <xf numFmtId="176" fontId="8" fillId="3" borderId="2" xfId="4" applyFont="1" applyFill="1" applyBorder="1" applyAlignment="1" applyProtection="1">
      <alignment horizontal="left"/>
    </xf>
    <xf numFmtId="176" fontId="9" fillId="0" borderId="0" xfId="4" applyFont="1" applyFill="1" applyBorder="1" applyAlignment="1" applyProtection="1">
      <alignment horizontal="left" indent="1"/>
    </xf>
    <xf numFmtId="176" fontId="8" fillId="3" borderId="4" xfId="4" applyFont="1" applyFill="1" applyBorder="1" applyAlignment="1" applyProtection="1">
      <alignment horizontal="left"/>
    </xf>
    <xf numFmtId="176" fontId="9" fillId="0" borderId="0" xfId="4" applyFont="1" applyFill="1" applyBorder="1" applyAlignment="1">
      <alignment horizontal="left" indent="1"/>
    </xf>
    <xf numFmtId="176" fontId="9" fillId="0" borderId="3" xfId="4" applyFont="1" applyFill="1" applyBorder="1" applyAlignment="1">
      <alignment horizontal="left" indent="1"/>
    </xf>
    <xf numFmtId="178" fontId="9" fillId="0" borderId="0" xfId="5" applyNumberFormat="1" applyFont="1" applyFill="1" applyBorder="1" applyAlignment="1">
      <alignment horizontal="left"/>
    </xf>
    <xf numFmtId="178" fontId="9" fillId="0" borderId="0" xfId="5" quotePrefix="1" applyNumberFormat="1" applyFont="1" applyFill="1" applyBorder="1" applyAlignment="1" applyProtection="1">
      <alignment horizontal="left"/>
    </xf>
    <xf numFmtId="176" fontId="9" fillId="0" borderId="3" xfId="4" applyFont="1" applyFill="1" applyBorder="1" applyAlignment="1">
      <alignment horizontal="left"/>
    </xf>
    <xf numFmtId="176" fontId="8" fillId="3" borderId="2" xfId="4" applyFont="1" applyFill="1" applyBorder="1" applyAlignment="1">
      <alignment horizontal="left"/>
    </xf>
    <xf numFmtId="176" fontId="9" fillId="0" borderId="0" xfId="4" applyFont="1" applyFill="1" applyBorder="1" applyAlignment="1">
      <alignment horizontal="left"/>
    </xf>
    <xf numFmtId="176" fontId="3" fillId="0" borderId="0" xfId="4" applyFont="1" applyFill="1" applyBorder="1" applyAlignment="1">
      <alignment horizontal="left"/>
    </xf>
    <xf numFmtId="176" fontId="13" fillId="0" borderId="0" xfId="4" applyFont="1" applyAlignment="1">
      <alignment horizontal="left"/>
    </xf>
    <xf numFmtId="178" fontId="7" fillId="0" borderId="0" xfId="5" applyNumberFormat="1" applyFont="1" applyFill="1" applyBorder="1" applyAlignment="1">
      <alignment horizontal="left"/>
    </xf>
    <xf numFmtId="176" fontId="9" fillId="0" borderId="0" xfId="4" applyFont="1" applyFill="1" applyBorder="1" applyAlignment="1">
      <alignment horizontal="left" indent="2"/>
    </xf>
    <xf numFmtId="176" fontId="9" fillId="0" borderId="0" xfId="4" applyFont="1" applyFill="1" applyBorder="1" applyAlignment="1">
      <alignment horizontal="left" wrapText="1" indent="2"/>
    </xf>
    <xf numFmtId="176" fontId="9" fillId="0" borderId="3" xfId="4" applyFont="1" applyFill="1" applyBorder="1" applyAlignment="1">
      <alignment horizontal="left" indent="2"/>
    </xf>
    <xf numFmtId="176" fontId="8" fillId="0" borderId="0" xfId="4" applyFont="1" applyFill="1" applyBorder="1" applyAlignment="1">
      <alignment horizontal="left" indent="1"/>
    </xf>
    <xf numFmtId="176" fontId="8" fillId="0" borderId="0" xfId="4" applyFont="1" applyFill="1" applyBorder="1" applyAlignment="1">
      <alignment horizontal="left" wrapText="1" indent="1"/>
    </xf>
    <xf numFmtId="176" fontId="8" fillId="0" borderId="3" xfId="4" applyFont="1" applyFill="1" applyBorder="1" applyAlignment="1">
      <alignment horizontal="left" indent="1"/>
    </xf>
    <xf numFmtId="176" fontId="8" fillId="3" borderId="3" xfId="4" applyFont="1" applyFill="1" applyBorder="1" applyAlignment="1">
      <alignment horizontal="left"/>
    </xf>
    <xf numFmtId="176" fontId="8" fillId="3" borderId="6" xfId="4" applyFont="1" applyFill="1" applyBorder="1" applyAlignment="1">
      <alignment horizontal="left"/>
    </xf>
    <xf numFmtId="181" fontId="9" fillId="0" borderId="0" xfId="4" applyNumberFormat="1" applyFont="1" applyFill="1" applyBorder="1" applyAlignment="1">
      <alignment horizontal="left"/>
    </xf>
    <xf numFmtId="178" fontId="9" fillId="0" borderId="0" xfId="5" applyNumberFormat="1" applyFont="1" applyFill="1" applyBorder="1" applyAlignment="1">
      <alignment horizontal="left" indent="1"/>
    </xf>
    <xf numFmtId="178" fontId="10" fillId="0" borderId="0" xfId="5" applyNumberFormat="1" applyFont="1" applyFill="1" applyBorder="1" applyAlignment="1">
      <alignment horizontal="left" indent="1"/>
    </xf>
    <xf numFmtId="0" fontId="15" fillId="0" borderId="0" xfId="0" applyFont="1" applyFill="1"/>
    <xf numFmtId="0" fontId="0" fillId="0" borderId="0" xfId="0" applyFill="1"/>
    <xf numFmtId="178" fontId="8" fillId="3" borderId="4" xfId="5" applyNumberFormat="1" applyFont="1" applyFill="1" applyBorder="1" applyAlignment="1" applyProtection="1">
      <alignment wrapText="1"/>
    </xf>
    <xf numFmtId="178" fontId="8" fillId="3" borderId="2" xfId="5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8" fontId="9" fillId="0" borderId="0" xfId="5" applyNumberFormat="1" applyFont="1" applyFill="1" applyBorder="1" applyAlignment="1">
      <alignment horizontal="left" vertical="center"/>
    </xf>
    <xf numFmtId="176" fontId="9" fillId="0" borderId="0" xfId="4" applyFont="1" applyFill="1" applyBorder="1" applyAlignment="1">
      <alignment horizontal="left" wrapText="1" indent="1"/>
    </xf>
    <xf numFmtId="176" fontId="8" fillId="3" borderId="5" xfId="4" applyFont="1" applyFill="1" applyBorder="1" applyAlignment="1">
      <alignment horizontal="left"/>
    </xf>
    <xf numFmtId="178" fontId="9" fillId="0" borderId="13" xfId="5" applyNumberFormat="1" applyFont="1" applyFill="1" applyBorder="1"/>
    <xf numFmtId="178" fontId="17" fillId="0" borderId="14" xfId="5" applyNumberFormat="1" applyFont="1" applyFill="1" applyBorder="1"/>
    <xf numFmtId="178" fontId="9" fillId="0" borderId="14" xfId="5" applyNumberFormat="1" applyFont="1" applyFill="1" applyBorder="1"/>
    <xf numFmtId="178" fontId="9" fillId="0" borderId="15" xfId="5" applyNumberFormat="1" applyFont="1" applyFill="1" applyBorder="1"/>
    <xf numFmtId="178" fontId="10" fillId="0" borderId="16" xfId="5" applyNumberFormat="1" applyFont="1" applyFill="1" applyBorder="1"/>
    <xf numFmtId="178" fontId="9" fillId="0" borderId="17" xfId="5" applyNumberFormat="1" applyFont="1" applyFill="1" applyBorder="1"/>
    <xf numFmtId="178" fontId="9" fillId="0" borderId="16" xfId="5" quotePrefix="1" applyNumberFormat="1" applyFont="1" applyFill="1" applyBorder="1" applyAlignment="1" applyProtection="1">
      <alignment horizontal="center"/>
    </xf>
    <xf numFmtId="178" fontId="8" fillId="0" borderId="17" xfId="5" applyNumberFormat="1" applyFont="1" applyFill="1" applyBorder="1"/>
    <xf numFmtId="178" fontId="9" fillId="0" borderId="18" xfId="5" applyNumberFormat="1" applyFont="1" applyFill="1" applyBorder="1"/>
    <xf numFmtId="178" fontId="9" fillId="0" borderId="19" xfId="5" applyNumberFormat="1" applyFont="1" applyFill="1" applyBorder="1"/>
    <xf numFmtId="178" fontId="9" fillId="0" borderId="20" xfId="5" applyNumberFormat="1" applyFont="1" applyFill="1" applyBorder="1"/>
    <xf numFmtId="178" fontId="9" fillId="0" borderId="0" xfId="5" applyNumberFormat="1" applyFont="1" applyFill="1" applyBorder="1" applyAlignment="1" applyProtection="1">
      <alignment wrapText="1"/>
    </xf>
    <xf numFmtId="178" fontId="9" fillId="0" borderId="0" xfId="5" applyNumberFormat="1" applyFont="1" applyFill="1" applyBorder="1" applyAlignment="1" applyProtection="1">
      <alignment horizontal="left" vertical="center" indent="1"/>
    </xf>
    <xf numFmtId="178" fontId="9" fillId="0" borderId="3" xfId="5" applyNumberFormat="1" applyFont="1" applyFill="1" applyBorder="1" applyAlignment="1" applyProtection="1">
      <alignment horizontal="left" vertical="center" indent="1"/>
    </xf>
    <xf numFmtId="178" fontId="18" fillId="0" borderId="0" xfId="5" applyNumberFormat="1" applyFont="1" applyFill="1" applyBorder="1"/>
    <xf numFmtId="176" fontId="3" fillId="0" borderId="0" xfId="4" applyFont="1" applyFill="1" applyBorder="1" applyAlignment="1">
      <alignment horizontal="left" indent="3"/>
    </xf>
    <xf numFmtId="176" fontId="3" fillId="0" borderId="0" xfId="4" applyFont="1" applyFill="1" applyBorder="1" applyAlignment="1">
      <alignment vertical="center"/>
    </xf>
    <xf numFmtId="184" fontId="9" fillId="0" borderId="0" xfId="5" quotePrefix="1" applyNumberFormat="1" applyFont="1" applyFill="1" applyBorder="1" applyAlignment="1"/>
    <xf numFmtId="178" fontId="8" fillId="3" borderId="0" xfId="5" applyNumberFormat="1" applyFont="1" applyFill="1" applyBorder="1" applyAlignment="1">
      <alignment vertical="center"/>
    </xf>
    <xf numFmtId="178" fontId="14" fillId="0" borderId="3" xfId="5" quotePrefix="1" applyNumberFormat="1" applyFont="1" applyFill="1" applyBorder="1" applyAlignment="1" applyProtection="1">
      <alignment horizontal="center" wrapText="1"/>
    </xf>
    <xf numFmtId="184" fontId="14" fillId="0" borderId="3" xfId="5" quotePrefix="1" applyNumberFormat="1" applyFont="1" applyFill="1" applyBorder="1" applyAlignment="1" applyProtection="1">
      <alignment horizontal="center" wrapText="1"/>
    </xf>
    <xf numFmtId="176" fontId="8" fillId="3" borderId="0" xfId="4" applyFont="1" applyFill="1" applyBorder="1" applyAlignment="1">
      <alignment horizontal="left"/>
    </xf>
    <xf numFmtId="176" fontId="9" fillId="0" borderId="2" xfId="4" applyFont="1" applyFill="1" applyBorder="1" applyAlignment="1">
      <alignment horizontal="left"/>
    </xf>
    <xf numFmtId="176" fontId="9" fillId="0" borderId="0" xfId="4" applyFont="1" applyFill="1" applyBorder="1" applyAlignment="1" applyProtection="1">
      <alignment horizontal="right" vertical="center" shrinkToFit="1"/>
    </xf>
    <xf numFmtId="176" fontId="8" fillId="3" borderId="2" xfId="4" applyFont="1" applyFill="1" applyBorder="1" applyAlignment="1" applyProtection="1">
      <alignment horizontal="right" shrinkToFit="1"/>
    </xf>
    <xf numFmtId="176" fontId="9" fillId="0" borderId="0" xfId="4" applyFont="1" applyFill="1" applyBorder="1" applyAlignment="1" applyProtection="1">
      <alignment horizontal="right" shrinkToFit="1"/>
    </xf>
    <xf numFmtId="176" fontId="9" fillId="0" borderId="3" xfId="4" applyFont="1" applyFill="1" applyBorder="1" applyAlignment="1" applyProtection="1">
      <alignment horizontal="right" shrinkToFit="1"/>
    </xf>
    <xf numFmtId="176" fontId="8" fillId="3" borderId="4" xfId="4" applyFont="1" applyFill="1" applyBorder="1" applyAlignment="1">
      <alignment shrinkToFit="1"/>
    </xf>
    <xf numFmtId="176" fontId="9" fillId="0" borderId="3" xfId="4" applyFont="1" applyFill="1" applyBorder="1" applyAlignment="1" applyProtection="1">
      <alignment horizontal="right" vertical="center" shrinkToFit="1"/>
    </xf>
    <xf numFmtId="176" fontId="8" fillId="3" borderId="3" xfId="4" applyFont="1" applyFill="1" applyBorder="1" applyAlignment="1">
      <alignment shrinkToFit="1"/>
    </xf>
    <xf numFmtId="176" fontId="8" fillId="3" borderId="0" xfId="4" applyFont="1" applyFill="1" applyBorder="1" applyAlignment="1">
      <alignment shrinkToFit="1"/>
    </xf>
    <xf numFmtId="176" fontId="9" fillId="0" borderId="0" xfId="4" applyFont="1" applyFill="1" applyBorder="1" applyAlignment="1">
      <alignment shrinkToFit="1"/>
    </xf>
    <xf numFmtId="176" fontId="9" fillId="0" borderId="3" xfId="4" applyFont="1" applyFill="1" applyBorder="1" applyAlignment="1">
      <alignment shrinkToFit="1"/>
    </xf>
    <xf numFmtId="176" fontId="8" fillId="0" borderId="0" xfId="4" applyFont="1" applyFill="1" applyBorder="1" applyAlignment="1" applyProtection="1">
      <alignment horizontal="right" shrinkToFit="1"/>
    </xf>
    <xf numFmtId="176" fontId="9" fillId="0" borderId="0" xfId="4" applyFont="1" applyFill="1" applyBorder="1" applyAlignment="1">
      <alignment horizontal="right" shrinkToFit="1"/>
    </xf>
    <xf numFmtId="176" fontId="8" fillId="3" borderId="4" xfId="4" applyFont="1" applyFill="1" applyBorder="1" applyAlignment="1" applyProtection="1">
      <alignment horizontal="right" shrinkToFit="1"/>
    </xf>
    <xf numFmtId="178" fontId="9" fillId="0" borderId="2" xfId="5" applyNumberFormat="1" applyFont="1" applyFill="1" applyBorder="1" applyAlignment="1">
      <alignment shrinkToFit="1"/>
    </xf>
    <xf numFmtId="178" fontId="9" fillId="0" borderId="0" xfId="5" applyNumberFormat="1" applyFont="1" applyFill="1" applyBorder="1" applyAlignment="1" applyProtection="1">
      <alignment horizontal="right" shrinkToFit="1"/>
    </xf>
    <xf numFmtId="182" fontId="7" fillId="0" borderId="0" xfId="5" applyNumberFormat="1" applyFont="1" applyFill="1" applyBorder="1" applyAlignment="1">
      <alignment horizontal="left"/>
    </xf>
    <xf numFmtId="182" fontId="18" fillId="0" borderId="0" xfId="5" applyNumberFormat="1" applyFont="1" applyFill="1" applyBorder="1"/>
    <xf numFmtId="182" fontId="9" fillId="0" borderId="0" xfId="4" applyNumberFormat="1" applyFont="1" applyFill="1" applyBorder="1"/>
    <xf numFmtId="182" fontId="9" fillId="0" borderId="0" xfId="5" quotePrefix="1" applyNumberFormat="1" applyFont="1" applyFill="1" applyBorder="1" applyAlignment="1" applyProtection="1">
      <alignment horizontal="left"/>
    </xf>
    <xf numFmtId="182" fontId="9" fillId="0" borderId="0" xfId="5" quotePrefix="1" applyNumberFormat="1" applyFont="1" applyFill="1" applyBorder="1" applyAlignment="1" applyProtection="1">
      <alignment horizontal="center"/>
    </xf>
    <xf numFmtId="182" fontId="9" fillId="0" borderId="0" xfId="4" quotePrefix="1" applyNumberFormat="1" applyFont="1" applyFill="1" applyBorder="1" applyAlignment="1" applyProtection="1">
      <alignment horizontal="center"/>
    </xf>
    <xf numFmtId="182" fontId="14" fillId="0" borderId="0" xfId="5" quotePrefix="1" applyNumberFormat="1" applyFont="1" applyFill="1" applyBorder="1" applyAlignment="1" applyProtection="1">
      <alignment horizontal="center" wrapText="1"/>
    </xf>
    <xf numFmtId="182" fontId="8" fillId="3" borderId="2" xfId="5" applyNumberFormat="1" applyFont="1" applyFill="1" applyBorder="1" applyAlignment="1">
      <alignment horizontal="left"/>
    </xf>
    <xf numFmtId="182" fontId="9" fillId="0" borderId="0" xfId="5" applyNumberFormat="1" applyFont="1" applyFill="1" applyBorder="1" applyAlignment="1">
      <alignment horizontal="left"/>
    </xf>
    <xf numFmtId="182" fontId="9" fillId="0" borderId="3" xfId="4" applyNumberFormat="1" applyFont="1" applyFill="1" applyBorder="1" applyAlignment="1">
      <alignment horizontal="left"/>
    </xf>
    <xf numFmtId="182" fontId="9" fillId="0" borderId="3" xfId="5" applyNumberFormat="1" applyFont="1" applyFill="1" applyBorder="1" applyAlignment="1">
      <alignment horizontal="left"/>
    </xf>
    <xf numFmtId="182" fontId="8" fillId="3" borderId="2" xfId="4" applyNumberFormat="1" applyFont="1" applyFill="1" applyBorder="1" applyAlignment="1">
      <alignment horizontal="left"/>
    </xf>
    <xf numFmtId="182" fontId="9" fillId="0" borderId="0" xfId="4" applyNumberFormat="1" applyFont="1" applyFill="1" applyBorder="1" applyAlignment="1">
      <alignment horizontal="left"/>
    </xf>
    <xf numFmtId="182" fontId="9" fillId="0" borderId="0" xfId="4" applyNumberFormat="1" applyFont="1" applyFill="1" applyBorder="1" applyAlignment="1">
      <alignment horizontal="left" wrapText="1"/>
    </xf>
    <xf numFmtId="182" fontId="9" fillId="0" borderId="2" xfId="5" applyNumberFormat="1" applyFont="1" applyFill="1" applyBorder="1" applyAlignment="1">
      <alignment horizontal="left" wrapText="1"/>
    </xf>
    <xf numFmtId="182" fontId="9" fillId="0" borderId="0" xfId="5" applyNumberFormat="1" applyFont="1" applyFill="1" applyBorder="1" applyAlignment="1">
      <alignment horizontal="left" wrapText="1"/>
    </xf>
    <xf numFmtId="182" fontId="8" fillId="3" borderId="3" xfId="5" applyNumberFormat="1" applyFont="1" applyFill="1" applyBorder="1" applyAlignment="1">
      <alignment horizontal="left"/>
    </xf>
    <xf numFmtId="176" fontId="8" fillId="3" borderId="0" xfId="4" applyFont="1" applyFill="1" applyBorder="1" applyAlignment="1" applyProtection="1">
      <alignment horizontal="right" shrinkToFit="1"/>
    </xf>
    <xf numFmtId="176" fontId="8" fillId="0" borderId="3" xfId="4" applyFont="1" applyFill="1" applyBorder="1" applyAlignment="1" applyProtection="1">
      <alignment horizontal="right" shrinkToFit="1"/>
    </xf>
    <xf numFmtId="176" fontId="9" fillId="0" borderId="3" xfId="4" applyFont="1" applyFill="1" applyBorder="1" applyAlignment="1">
      <alignment horizontal="right" shrinkToFit="1"/>
    </xf>
    <xf numFmtId="176" fontId="9" fillId="0" borderId="2" xfId="4" applyFont="1" applyFill="1" applyBorder="1" applyAlignment="1">
      <alignment shrinkToFit="1"/>
    </xf>
    <xf numFmtId="176" fontId="8" fillId="3" borderId="2" xfId="4" applyNumberFormat="1" applyFont="1" applyFill="1" applyBorder="1" applyAlignment="1" applyProtection="1">
      <alignment horizontal="right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176" fontId="9" fillId="0" borderId="3" xfId="4" applyNumberFormat="1" applyFont="1" applyFill="1" applyBorder="1" applyAlignment="1" applyProtection="1">
      <alignment horizontal="right" vertical="center" shrinkToFit="1"/>
    </xf>
    <xf numFmtId="176" fontId="9" fillId="0" borderId="0" xfId="5" applyNumberFormat="1" applyFont="1" applyFill="1" applyBorder="1" applyAlignment="1" applyProtection="1">
      <alignment horizontal="right" vertical="center" shrinkToFit="1"/>
    </xf>
    <xf numFmtId="176" fontId="8" fillId="3" borderId="2" xfId="4" applyNumberFormat="1" applyFont="1" applyFill="1" applyBorder="1" applyAlignment="1">
      <alignment vertical="center" shrinkToFit="1"/>
    </xf>
    <xf numFmtId="176" fontId="9" fillId="0" borderId="0" xfId="4" applyNumberFormat="1" applyFont="1" applyFill="1" applyBorder="1" applyAlignment="1">
      <alignment vertical="center" shrinkToFit="1"/>
    </xf>
    <xf numFmtId="176" fontId="9" fillId="0" borderId="3" xfId="4" applyNumberFormat="1" applyFont="1" applyFill="1" applyBorder="1" applyAlignment="1">
      <alignment vertical="center" shrinkToFit="1"/>
    </xf>
    <xf numFmtId="176" fontId="8" fillId="3" borderId="3" xfId="4" applyNumberFormat="1" applyFont="1" applyFill="1" applyBorder="1" applyAlignment="1">
      <alignment vertical="center" shrinkToFit="1"/>
    </xf>
    <xf numFmtId="176" fontId="3" fillId="0" borderId="0" xfId="5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176" fontId="8" fillId="4" borderId="2" xfId="5" applyNumberFormat="1" applyFont="1" applyFill="1" applyBorder="1" applyAlignment="1">
      <alignment vertical="center" shrinkToFit="1"/>
    </xf>
    <xf numFmtId="176" fontId="8" fillId="4" borderId="2" xfId="4" applyNumberFormat="1" applyFont="1" applyFill="1" applyBorder="1" applyAlignment="1">
      <alignment vertical="center" shrinkToFit="1"/>
    </xf>
    <xf numFmtId="176" fontId="8" fillId="4" borderId="3" xfId="5" applyNumberFormat="1" applyFont="1" applyFill="1" applyBorder="1" applyAlignment="1">
      <alignment vertical="center" shrinkToFit="1"/>
    </xf>
    <xf numFmtId="176" fontId="8" fillId="4" borderId="3" xfId="4" applyNumberFormat="1" applyFont="1" applyFill="1" applyBorder="1" applyAlignment="1">
      <alignment vertical="center" shrinkToFit="1"/>
    </xf>
    <xf numFmtId="176" fontId="11" fillId="0" borderId="3" xfId="4" applyFont="1" applyFill="1" applyBorder="1" applyAlignment="1">
      <alignment shrinkToFit="1"/>
    </xf>
    <xf numFmtId="176" fontId="8" fillId="3" borderId="2" xfId="4" applyFont="1" applyFill="1" applyBorder="1" applyAlignment="1">
      <alignment shrinkToFit="1"/>
    </xf>
    <xf numFmtId="176" fontId="8" fillId="0" borderId="0" xfId="4" applyFont="1" applyFill="1" applyBorder="1" applyAlignment="1">
      <alignment shrinkToFit="1"/>
    </xf>
    <xf numFmtId="176" fontId="3" fillId="0" borderId="0" xfId="4" applyFont="1" applyFill="1" applyBorder="1" applyAlignment="1">
      <alignment shrinkToFit="1"/>
    </xf>
    <xf numFmtId="176" fontId="3" fillId="0" borderId="0" xfId="4" applyFont="1" applyFill="1" applyBorder="1" applyAlignment="1">
      <alignment horizontal="right" shrinkToFit="1"/>
    </xf>
    <xf numFmtId="176" fontId="8" fillId="0" borderId="0" xfId="4" applyFont="1" applyFill="1" applyBorder="1" applyAlignment="1">
      <alignment horizontal="right" shrinkToFit="1"/>
    </xf>
    <xf numFmtId="176" fontId="12" fillId="0" borderId="0" xfId="4" applyFont="1" applyAlignment="1">
      <alignment shrinkToFit="1"/>
    </xf>
    <xf numFmtId="176" fontId="12" fillId="0" borderId="3" xfId="4" applyFont="1" applyBorder="1" applyAlignment="1">
      <alignment shrinkToFit="1"/>
    </xf>
    <xf numFmtId="176" fontId="8" fillId="3" borderId="5" xfId="4" applyFont="1" applyFill="1" applyBorder="1" applyAlignment="1">
      <alignment shrinkToFit="1"/>
    </xf>
    <xf numFmtId="176" fontId="8" fillId="3" borderId="2" xfId="4" applyFont="1" applyFill="1" applyBorder="1" applyAlignment="1">
      <alignment horizontal="right" shrinkToFit="1"/>
    </xf>
    <xf numFmtId="176" fontId="8" fillId="3" borderId="21" xfId="4" applyFont="1" applyFill="1" applyBorder="1" applyAlignment="1">
      <alignment shrinkToFit="1"/>
    </xf>
    <xf numFmtId="184" fontId="9" fillId="0" borderId="0" xfId="4" applyNumberFormat="1" applyFont="1" applyFill="1" applyBorder="1" applyAlignment="1">
      <alignment shrinkToFit="1"/>
    </xf>
    <xf numFmtId="184" fontId="9" fillId="0" borderId="0" xfId="5" applyNumberFormat="1" applyFont="1" applyFill="1" applyBorder="1" applyAlignment="1">
      <alignment vertical="center" shrinkToFit="1"/>
    </xf>
    <xf numFmtId="184" fontId="9" fillId="0" borderId="0" xfId="5" applyNumberFormat="1" applyFont="1" applyFill="1" applyBorder="1" applyAlignment="1">
      <alignment vertical="center"/>
    </xf>
    <xf numFmtId="184" fontId="9" fillId="0" borderId="3" xfId="5" applyNumberFormat="1" applyFont="1" applyFill="1" applyBorder="1" applyAlignment="1">
      <alignment vertical="center"/>
    </xf>
    <xf numFmtId="184" fontId="11" fillId="0" borderId="3" xfId="4" applyNumberFormat="1" applyFont="1" applyFill="1" applyBorder="1" applyAlignment="1">
      <alignment shrinkToFit="1"/>
    </xf>
    <xf numFmtId="176" fontId="8" fillId="3" borderId="0" xfId="4" applyNumberFormat="1" applyFont="1" applyFill="1" applyBorder="1" applyAlignment="1">
      <alignment shrinkToFit="1"/>
    </xf>
    <xf numFmtId="176" fontId="8" fillId="0" borderId="0" xfId="4" applyNumberFormat="1" applyFont="1" applyFill="1" applyBorder="1" applyAlignment="1">
      <alignment shrinkToFit="1"/>
    </xf>
    <xf numFmtId="176" fontId="9" fillId="0" borderId="0" xfId="4" applyNumberFormat="1" applyFont="1" applyFill="1" applyBorder="1" applyAlignment="1">
      <alignment shrinkToFit="1"/>
    </xf>
    <xf numFmtId="176" fontId="12" fillId="0" borderId="0" xfId="4" applyNumberFormat="1" applyFont="1"/>
    <xf numFmtId="176" fontId="9" fillId="0" borderId="3" xfId="4" applyNumberFormat="1" applyFont="1" applyFill="1" applyBorder="1" applyAlignment="1">
      <alignment shrinkToFit="1"/>
    </xf>
    <xf numFmtId="176" fontId="3" fillId="0" borderId="0" xfId="4" applyNumberFormat="1" applyFont="1" applyFill="1" applyBorder="1" applyAlignment="1">
      <alignment shrinkToFit="1"/>
    </xf>
    <xf numFmtId="176" fontId="3" fillId="0" borderId="0" xfId="4" applyNumberFormat="1" applyFont="1" applyFill="1" applyBorder="1" applyAlignment="1">
      <alignment horizontal="right" shrinkToFit="1"/>
    </xf>
    <xf numFmtId="176" fontId="9" fillId="0" borderId="0" xfId="4" applyNumberFormat="1" applyFont="1" applyFill="1" applyBorder="1" applyAlignment="1">
      <alignment horizontal="right" shrinkToFit="1"/>
    </xf>
    <xf numFmtId="176" fontId="9" fillId="0" borderId="2" xfId="4" applyNumberFormat="1" applyFont="1" applyFill="1" applyBorder="1" applyAlignment="1">
      <alignment shrinkToFit="1"/>
    </xf>
    <xf numFmtId="176" fontId="12" fillId="0" borderId="0" xfId="4" applyNumberFormat="1" applyFont="1" applyAlignment="1">
      <alignment shrinkToFit="1"/>
    </xf>
    <xf numFmtId="176" fontId="12" fillId="0" borderId="3" xfId="4" applyNumberFormat="1" applyFont="1" applyBorder="1" applyAlignment="1">
      <alignment shrinkToFit="1"/>
    </xf>
    <xf numFmtId="176" fontId="8" fillId="3" borderId="2" xfId="4" applyNumberFormat="1" applyFont="1" applyFill="1" applyBorder="1" applyAlignment="1">
      <alignment shrinkToFit="1"/>
    </xf>
    <xf numFmtId="176" fontId="9" fillId="0" borderId="4" xfId="4" applyNumberFormat="1" applyFont="1" applyFill="1" applyBorder="1" applyAlignment="1">
      <alignment shrinkToFit="1"/>
    </xf>
    <xf numFmtId="176" fontId="8" fillId="3" borderId="2" xfId="4" applyNumberFormat="1" applyFont="1" applyFill="1" applyBorder="1" applyAlignment="1">
      <alignment horizontal="right" shrinkToFit="1"/>
    </xf>
    <xf numFmtId="176" fontId="8" fillId="3" borderId="0" xfId="4" applyNumberFormat="1" applyFont="1" applyFill="1" applyBorder="1" applyAlignment="1">
      <alignment horizontal="right" shrinkToFit="1"/>
    </xf>
    <xf numFmtId="176" fontId="9" fillId="0" borderId="3" xfId="4" applyNumberFormat="1" applyFont="1" applyFill="1" applyBorder="1" applyAlignment="1">
      <alignment horizontal="right" shrinkToFit="1"/>
    </xf>
    <xf numFmtId="176" fontId="8" fillId="3" borderId="3" xfId="4" applyNumberFormat="1" applyFont="1" applyFill="1" applyBorder="1" applyAlignment="1">
      <alignment shrinkToFit="1"/>
    </xf>
    <xf numFmtId="176" fontId="8" fillId="3" borderId="2" xfId="4" applyFont="1" applyFill="1" applyBorder="1" applyAlignment="1">
      <alignment vertical="center" shrinkToFit="1"/>
    </xf>
    <xf numFmtId="176" fontId="9" fillId="0" borderId="0" xfId="4" applyFont="1" applyFill="1" applyBorder="1" applyAlignment="1">
      <alignment vertical="center" shrinkToFit="1"/>
    </xf>
    <xf numFmtId="176" fontId="9" fillId="0" borderId="3" xfId="4" applyFont="1" applyFill="1" applyBorder="1" applyAlignment="1">
      <alignment vertical="center" shrinkToFit="1"/>
    </xf>
    <xf numFmtId="176" fontId="8" fillId="3" borderId="3" xfId="4" applyFont="1" applyFill="1" applyBorder="1" applyAlignment="1">
      <alignment vertical="center" shrinkToFit="1"/>
    </xf>
    <xf numFmtId="176" fontId="8" fillId="4" borderId="2" xfId="4" applyFont="1" applyFill="1" applyBorder="1" applyAlignment="1">
      <alignment vertical="center" shrinkToFit="1"/>
    </xf>
    <xf numFmtId="176" fontId="8" fillId="4" borderId="3" xfId="4" applyFont="1" applyFill="1" applyBorder="1" applyAlignment="1">
      <alignment vertical="center" shrinkToFit="1"/>
    </xf>
    <xf numFmtId="176" fontId="8" fillId="3" borderId="2" xfId="4" applyFont="1" applyFill="1" applyBorder="1" applyAlignment="1" applyProtection="1">
      <alignment horizontal="right" vertical="center" shrinkToFit="1"/>
    </xf>
    <xf numFmtId="176" fontId="8" fillId="3" borderId="0" xfId="4" applyFont="1" applyFill="1" applyBorder="1" applyAlignment="1" applyProtection="1">
      <alignment horizontal="right" vertical="center" shrinkToFit="1"/>
    </xf>
    <xf numFmtId="176" fontId="8" fillId="3" borderId="4" xfId="4" applyNumberFormat="1" applyFont="1" applyFill="1" applyBorder="1" applyAlignment="1" applyProtection="1">
      <alignment horizontal="right" shrinkToFit="1"/>
    </xf>
    <xf numFmtId="176" fontId="9" fillId="0" borderId="4" xfId="4" applyFont="1" applyFill="1" applyBorder="1" applyAlignment="1">
      <alignment shrinkToFit="1"/>
    </xf>
    <xf numFmtId="178" fontId="9" fillId="0" borderId="3" xfId="5" applyNumberFormat="1" applyFont="1" applyFill="1" applyBorder="1" applyAlignment="1">
      <alignment horizontal="left" vertical="center" indent="1"/>
    </xf>
    <xf numFmtId="176" fontId="14" fillId="0" borderId="3" xfId="4" applyFont="1" applyFill="1" applyBorder="1" applyAlignment="1" applyProtection="1">
      <alignment horizontal="right" shrinkToFit="1"/>
    </xf>
    <xf numFmtId="176" fontId="14" fillId="0" borderId="0" xfId="4" applyNumberFormat="1" applyFont="1" applyFill="1" applyBorder="1" applyAlignment="1" applyProtection="1">
      <alignment horizontal="right" vertical="center" shrinkToFit="1"/>
    </xf>
    <xf numFmtId="176" fontId="14" fillId="0" borderId="0" xfId="4" applyFont="1" applyFill="1" applyBorder="1" applyAlignment="1" applyProtection="1">
      <alignment horizontal="right" vertical="center" shrinkToFit="1"/>
    </xf>
    <xf numFmtId="176" fontId="14" fillId="0" borderId="0" xfId="4" applyFont="1" applyFill="1" applyBorder="1" applyAlignment="1" applyProtection="1">
      <alignment horizontal="left" indent="1"/>
    </xf>
    <xf numFmtId="178" fontId="14" fillId="0" borderId="0" xfId="5" applyNumberFormat="1" applyFont="1" applyFill="1" applyBorder="1" applyAlignment="1">
      <alignment horizontal="left" vertical="center" indent="2"/>
    </xf>
    <xf numFmtId="178" fontId="14" fillId="0" borderId="0" xfId="5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 applyProtection="1">
      <alignment horizontal="right" vertical="center" shrinkToFit="1"/>
    </xf>
    <xf numFmtId="185" fontId="8" fillId="3" borderId="4" xfId="4" applyNumberFormat="1" applyFont="1" applyFill="1" applyBorder="1" applyAlignment="1">
      <alignment vertical="center"/>
    </xf>
    <xf numFmtId="182" fontId="9" fillId="0" borderId="0" xfId="5" applyNumberFormat="1" applyFont="1" applyFill="1" applyBorder="1" applyAlignment="1">
      <alignment vertical="center"/>
    </xf>
    <xf numFmtId="176" fontId="8" fillId="3" borderId="2" xfId="4" applyNumberFormat="1" applyFont="1" applyFill="1" applyBorder="1" applyAlignment="1" applyProtection="1">
      <alignment horizontal="right" shrinkToFit="1"/>
    </xf>
    <xf numFmtId="176" fontId="9" fillId="0" borderId="0" xfId="4" applyNumberFormat="1" applyFont="1" applyFill="1" applyBorder="1" applyAlignment="1" applyProtection="1">
      <alignment horizontal="right" shrinkToFit="1"/>
    </xf>
    <xf numFmtId="176" fontId="14" fillId="0" borderId="3" xfId="4" applyNumberFormat="1" applyFont="1" applyFill="1" applyBorder="1" applyAlignment="1" applyProtection="1">
      <alignment horizontal="right" shrinkToFit="1"/>
    </xf>
    <xf numFmtId="176" fontId="8" fillId="3" borderId="4" xfId="4" applyNumberFormat="1" applyFont="1" applyFill="1" applyBorder="1" applyAlignment="1">
      <alignment shrinkToFit="1"/>
    </xf>
    <xf numFmtId="176" fontId="11" fillId="0" borderId="3" xfId="4" applyNumberFormat="1" applyFont="1" applyFill="1" applyBorder="1" applyAlignment="1">
      <alignment shrinkToFit="1"/>
    </xf>
    <xf numFmtId="178" fontId="8" fillId="3" borderId="2" xfId="4" applyNumberFormat="1" applyFont="1" applyFill="1" applyBorder="1" applyAlignment="1" applyProtection="1">
      <alignment horizontal="right" vertical="center" shrinkToFit="1"/>
    </xf>
    <xf numFmtId="178" fontId="9" fillId="0" borderId="0" xfId="4" applyNumberFormat="1" applyFont="1" applyFill="1" applyBorder="1" applyAlignment="1" applyProtection="1">
      <alignment horizontal="right" vertical="center" shrinkToFit="1"/>
    </xf>
    <xf numFmtId="178" fontId="14" fillId="0" borderId="0" xfId="4" applyNumberFormat="1" applyFont="1" applyFill="1" applyBorder="1" applyAlignment="1" applyProtection="1">
      <alignment horizontal="right" vertical="center" shrinkToFit="1"/>
    </xf>
    <xf numFmtId="178" fontId="9" fillId="0" borderId="3" xfId="4" applyNumberFormat="1" applyFont="1" applyFill="1" applyBorder="1" applyAlignment="1" applyProtection="1">
      <alignment horizontal="right" vertical="center" shrinkToFit="1"/>
    </xf>
    <xf numFmtId="178" fontId="9" fillId="0" borderId="0" xfId="5" applyNumberFormat="1" applyFont="1" applyFill="1" applyBorder="1" applyAlignment="1">
      <alignment vertical="center" shrinkToFit="1"/>
    </xf>
    <xf numFmtId="178" fontId="9" fillId="0" borderId="0" xfId="5" applyNumberFormat="1" applyFont="1" applyFill="1" applyBorder="1" applyAlignment="1" applyProtection="1">
      <alignment horizontal="right" vertical="center" shrinkToFit="1"/>
    </xf>
    <xf numFmtId="178" fontId="8" fillId="3" borderId="2" xfId="4" applyNumberFormat="1" applyFont="1" applyFill="1" applyBorder="1" applyAlignment="1">
      <alignment vertical="center" shrinkToFit="1"/>
    </xf>
    <xf numFmtId="178" fontId="9" fillId="0" borderId="0" xfId="4" applyNumberFormat="1" applyFont="1" applyFill="1" applyBorder="1" applyAlignment="1">
      <alignment vertical="center" shrinkToFit="1"/>
    </xf>
    <xf numFmtId="178" fontId="9" fillId="0" borderId="3" xfId="4" applyNumberFormat="1" applyFont="1" applyFill="1" applyBorder="1" applyAlignment="1">
      <alignment vertical="center" shrinkToFit="1"/>
    </xf>
    <xf numFmtId="178" fontId="8" fillId="3" borderId="3" xfId="4" applyNumberFormat="1" applyFont="1" applyFill="1" applyBorder="1" applyAlignment="1">
      <alignment vertical="center" shrinkToFit="1"/>
    </xf>
    <xf numFmtId="178" fontId="8" fillId="4" borderId="2" xfId="4" applyNumberFormat="1" applyFont="1" applyFill="1" applyBorder="1" applyAlignment="1">
      <alignment vertical="center" shrinkToFit="1"/>
    </xf>
    <xf numFmtId="178" fontId="8" fillId="4" borderId="3" xfId="4" applyNumberFormat="1" applyFont="1" applyFill="1" applyBorder="1" applyAlignment="1">
      <alignment vertical="center" shrinkToFit="1"/>
    </xf>
    <xf numFmtId="178" fontId="9" fillId="0" borderId="0" xfId="4" applyNumberFormat="1" applyFont="1" applyFill="1" applyBorder="1" applyAlignment="1">
      <alignment vertical="center"/>
    </xf>
    <xf numFmtId="178" fontId="3" fillId="0" borderId="0" xfId="4" applyNumberFormat="1" applyFont="1" applyFill="1" applyBorder="1" applyAlignment="1" applyProtection="1">
      <alignment horizontal="right" vertical="center" shrinkToFit="1"/>
    </xf>
    <xf numFmtId="178" fontId="3" fillId="0" borderId="0" xfId="4" applyNumberFormat="1" applyFont="1" applyFill="1" applyBorder="1" applyAlignment="1">
      <alignment vertical="center"/>
    </xf>
    <xf numFmtId="176" fontId="8" fillId="3" borderId="0" xfId="4" applyNumberFormat="1" applyFont="1" applyFill="1" applyBorder="1" applyAlignment="1" applyProtection="1">
      <alignment horizontal="right" shrinkToFit="1"/>
    </xf>
    <xf numFmtId="176" fontId="8" fillId="0" borderId="0" xfId="4" applyNumberFormat="1" applyFont="1" applyFill="1" applyBorder="1" applyAlignment="1" applyProtection="1">
      <alignment horizontal="right" shrinkToFit="1"/>
    </xf>
    <xf numFmtId="176" fontId="8" fillId="0" borderId="3" xfId="4" applyNumberFormat="1" applyFont="1" applyFill="1" applyBorder="1" applyAlignment="1" applyProtection="1">
      <alignment horizontal="right" shrinkToFit="1"/>
    </xf>
    <xf numFmtId="176" fontId="9" fillId="0" borderId="3" xfId="4" applyNumberFormat="1" applyFont="1" applyFill="1" applyBorder="1" applyAlignment="1" applyProtection="1">
      <alignment horizontal="right" shrinkToFit="1"/>
    </xf>
    <xf numFmtId="176" fontId="9" fillId="0" borderId="0" xfId="5" applyNumberFormat="1" applyFont="1" applyFill="1" applyBorder="1"/>
    <xf numFmtId="176" fontId="8" fillId="3" borderId="5" xfId="4" applyNumberFormat="1" applyFont="1" applyFill="1" applyBorder="1" applyAlignment="1">
      <alignment shrinkToFit="1"/>
    </xf>
    <xf numFmtId="176" fontId="14" fillId="0" borderId="0" xfId="5" quotePrefix="1" applyNumberFormat="1" applyFont="1" applyFill="1" applyBorder="1" applyAlignment="1" applyProtection="1">
      <alignment horizontal="center" wrapText="1"/>
    </xf>
    <xf numFmtId="9" fontId="9" fillId="0" borderId="0" xfId="3" applyFont="1" applyFill="1" applyBorder="1"/>
    <xf numFmtId="179" fontId="9" fillId="0" borderId="0" xfId="3" applyNumberFormat="1" applyFont="1" applyFill="1" applyBorder="1"/>
    <xf numFmtId="10" fontId="9" fillId="0" borderId="0" xfId="3" applyNumberFormat="1" applyFont="1" applyFill="1" applyBorder="1"/>
    <xf numFmtId="0" fontId="20" fillId="5" borderId="7" xfId="5" applyNumberFormat="1" applyFont="1" applyFill="1" applyBorder="1" applyAlignment="1">
      <alignment horizontal="left" vertical="center" wrapText="1"/>
    </xf>
    <xf numFmtId="0" fontId="20" fillId="5" borderId="8" xfId="5" applyNumberFormat="1" applyFont="1" applyFill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20" fillId="5" borderId="10" xfId="5" applyNumberFormat="1" applyFont="1" applyFill="1" applyBorder="1" applyAlignment="1">
      <alignment horizontal="left" vertical="center" wrapText="1"/>
    </xf>
    <xf numFmtId="0" fontId="20" fillId="5" borderId="11" xfId="5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76" fontId="9" fillId="0" borderId="0" xfId="4" applyFont="1" applyFill="1" applyBorder="1" applyAlignment="1">
      <alignment horizontal="center" vertical="center" shrinkToFit="1"/>
    </xf>
  </cellXfs>
  <cellStyles count="7">
    <cellStyle name="blp_column_header" xfId="1"/>
    <cellStyle name="fa_column_header_bottom" xfId="2"/>
    <cellStyle name="パーセント" xfId="3" builtinId="5"/>
    <cellStyle name="桁区切り" xfId="4" builtinId="6"/>
    <cellStyle name="桁区切り [0.00]" xfId="5" builtinId="3"/>
    <cellStyle name="標準" xfId="0" builtinId="0"/>
    <cellStyle name="標準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49</xdr:row>
      <xdr:rowOff>6994</xdr:rowOff>
    </xdr:from>
    <xdr:to>
      <xdr:col>9</xdr:col>
      <xdr:colOff>260998</xdr:colOff>
      <xdr:row>55</xdr:row>
      <xdr:rowOff>125502</xdr:rowOff>
    </xdr:to>
    <xdr:pic>
      <xdr:nvPicPr>
        <xdr:cNvPr id="3" name="Picture 6" descr="iij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131" y="8174682"/>
          <a:ext cx="1957388" cy="115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7471</xdr:colOff>
      <xdr:row>1</xdr:row>
      <xdr:rowOff>28575</xdr:rowOff>
    </xdr:from>
    <xdr:to>
      <xdr:col>10</xdr:col>
      <xdr:colOff>1120</xdr:colOff>
      <xdr:row>14</xdr:row>
      <xdr:rowOff>7620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7471" y="196215"/>
          <a:ext cx="5800089" cy="2158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b"/>
        <a:lstStyle>
          <a:defPPr>
            <a:defRPr lang="ja-JP"/>
          </a:defPPr>
          <a:lvl1pPr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l" fontAlgn="base">
            <a:lnSpc>
              <a:spcPts val="4100"/>
            </a:lnSpc>
            <a:spcBef>
              <a:spcPts val="0"/>
            </a:spcBef>
            <a:buClrTx/>
            <a:buSzTx/>
            <a:buFontTx/>
            <a:buNone/>
          </a:pPr>
          <a:r>
            <a:rPr lang="en-US" altLang="ja-JP" sz="3200" b="1">
              <a:solidFill>
                <a:schemeClr val="tx1">
                  <a:lumMod val="75000"/>
                  <a:lumOff val="25000"/>
                </a:schemeClr>
              </a:solidFill>
              <a:latin typeface="ＭＳ Ｐゴシック" pitchFamily="50" charset="-128"/>
            </a:rPr>
            <a:t>Data Book (International Financial Reporting Standards (IFRS))</a:t>
          </a:r>
          <a:endParaRPr lang="ja-JP" altLang="en-US" sz="2400" b="1">
            <a:solidFill>
              <a:schemeClr val="tx1">
                <a:lumMod val="75000"/>
                <a:lumOff val="25000"/>
              </a:schemeClr>
            </a:solidFill>
            <a:latin typeface="ＭＳ Ｐゴシック" pitchFamily="50" charset="-128"/>
          </a:endParaRPr>
        </a:p>
      </xdr:txBody>
    </xdr:sp>
    <xdr:clientData/>
  </xdr:twoCellAnchor>
  <xdr:oneCellAnchor>
    <xdr:from>
      <xdr:col>15</xdr:col>
      <xdr:colOff>595312</xdr:colOff>
      <xdr:row>36</xdr:row>
      <xdr:rowOff>83344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0472737" y="6255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4285</xdr:colOff>
      <xdr:row>32</xdr:row>
      <xdr:rowOff>38100</xdr:rowOff>
    </xdr:from>
    <xdr:ext cx="5581175" cy="2492990"/>
    <xdr:sp macro="" textlink="">
      <xdr:nvSpPr>
        <xdr:cNvPr id="7" name="Rectangle 3" descr="Rectangle: Click to edit Master text styles&#10;Second level&#10;Third level&#10;Fourth level&#10;Fifth level"/>
        <xdr:cNvSpPr>
          <a:spLocks noChangeArrowheads="1"/>
        </xdr:cNvSpPr>
      </xdr:nvSpPr>
      <xdr:spPr bwMode="auto">
        <a:xfrm>
          <a:off x="4285" y="5402580"/>
          <a:ext cx="5581175" cy="249299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36000" rIns="36000">
          <a:spAutoFit/>
        </a:bodyPr>
        <a:lstStyle>
          <a:defPPr>
            <a:defRPr lang="ja-JP"/>
          </a:defPPr>
          <a:lvl1pPr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l" rtl="0" fontAlgn="base"/>
          <a:r>
            <a:rPr kumimoji="1" lang="ja-JP" altLang="en-US" sz="900" b="1" u="sng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Ｄｉｓｃｌａｉｍｅｒ </a:t>
          </a:r>
          <a:r>
            <a:rPr kumimoji="1" lang="en-US" altLang="ja-JP" sz="900" b="1" u="sng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:</a:t>
          </a: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The consolidated financial information contained in this data book is primarily based on International Financial Reporting Standards (IFRS). </a:t>
          </a: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The quarterly consolidated financial information for the periods ended June 30, 2021 have not</a:t>
          </a: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been subject to the quarterly review by the accounting auditor.</a:t>
          </a:r>
        </a:p>
        <a:p>
          <a:pPr algn="l" rtl="0" fontAlgn="base"/>
          <a:endParaRPr kumimoji="1" lang="en-US" altLang="ja-JP" sz="900" b="0" u="none" kern="120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In preparing consolidated financial statements in accordance with IFRS, IIJ uses our management's estimates or assumtions, etc., therefore, </a:t>
          </a: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there are known and unknown risks or uncertainties due to their nature.</a:t>
          </a:r>
        </a:p>
        <a:p>
          <a:pPr algn="l" rtl="0" fontAlgn="base"/>
          <a:endParaRPr kumimoji="1" lang="en-US" altLang="ja-JP" sz="900" b="0" u="none" kern="120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Because reporting period of foreign consolidated subsidiaries under IFRS is different from that of under U.S. GAAP, some figures disclosed in the past are different.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A38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3.6640625" style="3" customWidth="1"/>
    <col min="2" max="9" width="9" style="3"/>
    <col min="10" max="17" width="9" style="3" customWidth="1"/>
    <col min="18" max="16384" width="9" style="3"/>
  </cols>
  <sheetData>
    <row r="37" spans="1:1" x14ac:dyDescent="0.2">
      <c r="A37" s="54"/>
    </row>
    <row r="38" spans="1:1" s="94" customFormat="1" x14ac:dyDescent="0.2">
      <c r="A38" s="93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zoomScale="75" zoomScaleNormal="75" zoomScaleSheetLayoutView="70" workbookViewId="0">
      <pane xSplit="1" ySplit="8" topLeftCell="B9" activePane="bottomRight" state="frozen"/>
      <selection pane="topRight" activeCell="F1" sqref="F1"/>
      <selection pane="bottomLeft" activeCell="A9" sqref="A9"/>
      <selection pane="bottomRight"/>
    </sheetView>
  </sheetViews>
  <sheetFormatPr defaultColWidth="9.109375" defaultRowHeight="17.399999999999999" x14ac:dyDescent="0.5"/>
  <cols>
    <col min="1" max="1" width="65.88671875" style="1" bestFit="1" customWidth="1"/>
    <col min="2" max="18" width="12.6640625" style="13" customWidth="1"/>
    <col min="19" max="19" width="3.33203125" style="13" customWidth="1"/>
    <col min="20" max="20" width="1.6640625" style="13" customWidth="1"/>
    <col min="21" max="25" width="12.6640625" style="13" customWidth="1"/>
    <col min="26" max="28" width="9.109375" style="13"/>
    <col min="29" max="30" width="1.6640625" style="13" customWidth="1"/>
    <col min="31" max="38" width="9.109375" style="13"/>
    <col min="39" max="16384" width="9.109375" style="15"/>
  </cols>
  <sheetData>
    <row r="1" spans="1:29" ht="5.0999999999999996" customHeight="1" thickBot="1" x14ac:dyDescent="0.55000000000000004"/>
    <row r="2" spans="1:29" ht="25.2" customHeight="1" x14ac:dyDescent="0.6">
      <c r="A2" s="8" t="s">
        <v>27</v>
      </c>
      <c r="T2" s="101"/>
      <c r="U2" s="102" t="s">
        <v>207</v>
      </c>
      <c r="V2" s="103"/>
      <c r="W2" s="103"/>
      <c r="X2" s="103"/>
      <c r="Y2" s="103"/>
      <c r="Z2" s="103"/>
      <c r="AA2" s="103"/>
      <c r="AB2" s="103"/>
      <c r="AC2" s="104"/>
    </row>
    <row r="3" spans="1:29" ht="25.2" customHeight="1" thickBot="1" x14ac:dyDescent="0.55000000000000004">
      <c r="T3" s="105"/>
      <c r="U3" s="15"/>
      <c r="AC3" s="106"/>
    </row>
    <row r="4" spans="1:29" ht="80.099999999999994" customHeight="1" x14ac:dyDescent="0.5">
      <c r="T4" s="105"/>
      <c r="U4" s="258" t="s">
        <v>138</v>
      </c>
      <c r="V4" s="259"/>
      <c r="W4" s="259"/>
      <c r="X4" s="259"/>
      <c r="Y4" s="259"/>
      <c r="Z4" s="260"/>
      <c r="AA4" s="260"/>
      <c r="AB4" s="261"/>
      <c r="AC4" s="106"/>
    </row>
    <row r="5" spans="1:29" ht="80.099999999999994" customHeight="1" thickBot="1" x14ac:dyDescent="0.55000000000000004">
      <c r="T5" s="105"/>
      <c r="U5" s="262"/>
      <c r="V5" s="263"/>
      <c r="W5" s="263"/>
      <c r="X5" s="263"/>
      <c r="Y5" s="263"/>
      <c r="Z5" s="264"/>
      <c r="AA5" s="264"/>
      <c r="AB5" s="265"/>
      <c r="AC5" s="106"/>
    </row>
    <row r="6" spans="1:29" ht="10.5" customHeight="1" x14ac:dyDescent="0.5">
      <c r="T6" s="105"/>
      <c r="AC6" s="106"/>
    </row>
    <row r="7" spans="1:29" x14ac:dyDescent="0.5">
      <c r="A7" s="2"/>
      <c r="B7" s="55" t="s">
        <v>0</v>
      </c>
      <c r="C7" s="55" t="s">
        <v>1</v>
      </c>
      <c r="D7" s="55"/>
      <c r="E7" s="55"/>
      <c r="F7" s="55"/>
      <c r="G7" s="55"/>
      <c r="H7" s="55" t="s">
        <v>137</v>
      </c>
      <c r="I7" s="55"/>
      <c r="J7" s="55"/>
      <c r="K7" s="55"/>
      <c r="L7" s="55"/>
      <c r="M7" s="55" t="s">
        <v>188</v>
      </c>
      <c r="N7" s="55"/>
      <c r="O7" s="55"/>
      <c r="P7" s="55"/>
      <c r="Q7" s="55"/>
      <c r="R7" s="55" t="s">
        <v>201</v>
      </c>
      <c r="T7" s="107"/>
      <c r="U7" s="55" t="s">
        <v>1</v>
      </c>
      <c r="V7" s="55"/>
      <c r="W7" s="55"/>
      <c r="X7" s="55"/>
      <c r="Y7" s="55"/>
      <c r="AC7" s="106"/>
    </row>
    <row r="8" spans="1:29" x14ac:dyDescent="0.5">
      <c r="A8" s="2" t="s">
        <v>150</v>
      </c>
      <c r="B8" s="53" t="s">
        <v>206</v>
      </c>
      <c r="C8" s="53" t="s">
        <v>2</v>
      </c>
      <c r="D8" s="53" t="s">
        <v>3</v>
      </c>
      <c r="E8" s="53" t="s">
        <v>4</v>
      </c>
      <c r="F8" s="53" t="s">
        <v>5</v>
      </c>
      <c r="G8" s="55" t="s">
        <v>205</v>
      </c>
      <c r="H8" s="120" t="s">
        <v>105</v>
      </c>
      <c r="I8" s="120" t="s">
        <v>170</v>
      </c>
      <c r="J8" s="120" t="s">
        <v>175</v>
      </c>
      <c r="K8" s="120" t="s">
        <v>178</v>
      </c>
      <c r="L8" s="55" t="s">
        <v>205</v>
      </c>
      <c r="M8" s="120" t="s">
        <v>186</v>
      </c>
      <c r="N8" s="120" t="s">
        <v>190</v>
      </c>
      <c r="O8" s="120" t="s">
        <v>196</v>
      </c>
      <c r="P8" s="120" t="s">
        <v>200</v>
      </c>
      <c r="Q8" s="55" t="s">
        <v>205</v>
      </c>
      <c r="R8" s="120" t="s">
        <v>202</v>
      </c>
      <c r="T8" s="107"/>
      <c r="U8" s="53" t="s">
        <v>2</v>
      </c>
      <c r="V8" s="53" t="s">
        <v>3</v>
      </c>
      <c r="W8" s="53" t="s">
        <v>4</v>
      </c>
      <c r="X8" s="53" t="s">
        <v>5</v>
      </c>
      <c r="Y8" s="55" t="s">
        <v>205</v>
      </c>
      <c r="AC8" s="106"/>
    </row>
    <row r="9" spans="1:29" s="13" customFormat="1" ht="16.2" x14ac:dyDescent="0.45">
      <c r="A9" s="9" t="s">
        <v>20</v>
      </c>
      <c r="B9" s="125">
        <f>+B10+B15+B18</f>
        <v>176233.321</v>
      </c>
      <c r="C9" s="125">
        <f t="shared" ref="C9:G9" si="0">+C10+C15+C18</f>
        <v>44838.445</v>
      </c>
      <c r="D9" s="125">
        <f t="shared" si="0"/>
        <v>46385.455999999998</v>
      </c>
      <c r="E9" s="125">
        <f t="shared" si="0"/>
        <v>48403.880000000005</v>
      </c>
      <c r="F9" s="125">
        <f t="shared" si="0"/>
        <v>52802.403999999995</v>
      </c>
      <c r="G9" s="125">
        <f t="shared" si="0"/>
        <v>192430.185</v>
      </c>
      <c r="H9" s="156">
        <v>49828.843999999997</v>
      </c>
      <c r="I9" s="156">
        <v>49390.690999999999</v>
      </c>
      <c r="J9" s="156">
        <v>51468.788999999997</v>
      </c>
      <c r="K9" s="156">
        <v>53785.190999999999</v>
      </c>
      <c r="L9" s="125">
        <f t="shared" ref="L9" si="1">+L10+L15+L18</f>
        <v>204473.51500000001</v>
      </c>
      <c r="M9" s="156">
        <v>50378.504999999997</v>
      </c>
      <c r="N9" s="156">
        <v>51286.485000000001</v>
      </c>
      <c r="O9" s="248">
        <v>54405.123</v>
      </c>
      <c r="P9" s="248">
        <v>56931.767</v>
      </c>
      <c r="Q9" s="125">
        <f t="shared" ref="Q9" si="2">+Q10+Q15+Q18</f>
        <v>213001.88000000003</v>
      </c>
      <c r="R9" s="156">
        <v>52974.949000000001</v>
      </c>
      <c r="S9" s="13">
        <f>Q9-SUM(M9:P9)</f>
        <v>0</v>
      </c>
      <c r="T9" s="107"/>
      <c r="U9" s="27">
        <v>44838.445</v>
      </c>
      <c r="V9" s="27">
        <v>46385.455999999998</v>
      </c>
      <c r="W9" s="27">
        <v>48403.880000000005</v>
      </c>
      <c r="X9" s="27">
        <v>52802.403999999995</v>
      </c>
      <c r="Y9" s="27">
        <v>192430.185</v>
      </c>
      <c r="AC9" s="106"/>
    </row>
    <row r="10" spans="1:29" s="12" customFormat="1" ht="16.5" customHeight="1" x14ac:dyDescent="0.45">
      <c r="A10" s="10" t="s">
        <v>6</v>
      </c>
      <c r="B10" s="134">
        <f>SUM(B11:B14)</f>
        <v>108083.658</v>
      </c>
      <c r="C10" s="134">
        <v>28711.024000000001</v>
      </c>
      <c r="D10" s="134">
        <v>29447.133000000002</v>
      </c>
      <c r="E10" s="134">
        <v>29976.157999999999</v>
      </c>
      <c r="F10" s="134">
        <v>30491.955999999998</v>
      </c>
      <c r="G10" s="134">
        <f t="shared" ref="G10:G31" si="3">SUM(C10:F10)</f>
        <v>118626.27100000001</v>
      </c>
      <c r="H10" s="134">
        <v>30679.584999999999</v>
      </c>
      <c r="I10" s="134">
        <v>30524.315999999999</v>
      </c>
      <c r="J10" s="134">
        <v>30320.742999999999</v>
      </c>
      <c r="K10" s="134">
        <v>30474.078000000001</v>
      </c>
      <c r="L10" s="134">
        <f>SUM(H10:K10)</f>
        <v>121998.72200000001</v>
      </c>
      <c r="M10" s="134">
        <v>30933.934000000001</v>
      </c>
      <c r="N10" s="134">
        <v>31170.31</v>
      </c>
      <c r="O10" s="249">
        <v>31879.433000000001</v>
      </c>
      <c r="P10" s="249">
        <v>32843.25</v>
      </c>
      <c r="Q10" s="134">
        <f>SUM(M10:P10)</f>
        <v>126826.92700000001</v>
      </c>
      <c r="R10" s="134">
        <v>31474.981</v>
      </c>
      <c r="T10" s="107"/>
      <c r="U10" s="63">
        <v>28711.024000000001</v>
      </c>
      <c r="V10" s="63">
        <v>29447.133000000002</v>
      </c>
      <c r="W10" s="63">
        <v>29976.157999999999</v>
      </c>
      <c r="X10" s="63">
        <v>30491.955999999998</v>
      </c>
      <c r="Y10" s="63">
        <v>118626.27100000001</v>
      </c>
      <c r="AA10" s="13"/>
      <c r="AC10" s="108"/>
    </row>
    <row r="11" spans="1:29" s="13" customFormat="1" ht="16.2" x14ac:dyDescent="0.45">
      <c r="A11" s="11" t="s">
        <v>84</v>
      </c>
      <c r="B11" s="126">
        <v>27982.214</v>
      </c>
      <c r="C11" s="126">
        <v>7828.7129999999997</v>
      </c>
      <c r="D11" s="126">
        <v>8125.8810000000003</v>
      </c>
      <c r="E11" s="126">
        <v>8485.3169999999991</v>
      </c>
      <c r="F11" s="126">
        <v>8745.9140000000007</v>
      </c>
      <c r="G11" s="126">
        <f t="shared" si="3"/>
        <v>33185.824999999997</v>
      </c>
      <c r="H11" s="126">
        <v>8926.1209999999992</v>
      </c>
      <c r="I11" s="126">
        <v>9148.83</v>
      </c>
      <c r="J11" s="126">
        <v>9183.2180000000008</v>
      </c>
      <c r="K11" s="126">
        <v>9376.8029999999999</v>
      </c>
      <c r="L11" s="126">
        <f t="shared" ref="L11:L31" si="4">SUM(H11:K11)</f>
        <v>36634.972000000002</v>
      </c>
      <c r="M11" s="126">
        <v>9808.6560000000009</v>
      </c>
      <c r="N11" s="126">
        <v>9841.2240000000002</v>
      </c>
      <c r="O11" s="229">
        <v>10049.013000000001</v>
      </c>
      <c r="P11" s="229">
        <v>10647.915000000001</v>
      </c>
      <c r="Q11" s="126">
        <f t="shared" ref="Q11:Q31" si="5">SUM(M11:P11)</f>
        <v>40346.808000000005</v>
      </c>
      <c r="R11" s="126">
        <v>9410.4320000000007</v>
      </c>
      <c r="T11" s="107"/>
      <c r="U11" s="19">
        <v>7828.7129999999997</v>
      </c>
      <c r="V11" s="19">
        <v>8125.8810000000003</v>
      </c>
      <c r="W11" s="19">
        <v>8485.3169999999991</v>
      </c>
      <c r="X11" s="19">
        <v>8745.9140000000007</v>
      </c>
      <c r="Y11" s="19">
        <v>33185.824999999997</v>
      </c>
      <c r="AC11" s="106"/>
    </row>
    <row r="12" spans="1:29" s="13" customFormat="1" ht="16.2" x14ac:dyDescent="0.45">
      <c r="A12" s="11" t="s">
        <v>85</v>
      </c>
      <c r="B12" s="126">
        <v>24752.633000000002</v>
      </c>
      <c r="C12" s="126">
        <v>6150.2969999999996</v>
      </c>
      <c r="D12" s="126">
        <v>6434.8919999999998</v>
      </c>
      <c r="E12" s="126">
        <v>6319.0990000000002</v>
      </c>
      <c r="F12" s="126">
        <v>6330.0069999999996</v>
      </c>
      <c r="G12" s="126">
        <f t="shared" si="3"/>
        <v>25234.294999999998</v>
      </c>
      <c r="H12" s="126">
        <v>6499.634</v>
      </c>
      <c r="I12" s="126">
        <v>6497.2569999999996</v>
      </c>
      <c r="J12" s="126">
        <v>6533.3760000000002</v>
      </c>
      <c r="K12" s="126">
        <v>6524.7190000000001</v>
      </c>
      <c r="L12" s="126">
        <f t="shared" si="4"/>
        <v>26054.986000000001</v>
      </c>
      <c r="M12" s="126">
        <v>6453.8429999999998</v>
      </c>
      <c r="N12" s="126">
        <v>6431.6980000000003</v>
      </c>
      <c r="O12" s="229">
        <v>6504.43</v>
      </c>
      <c r="P12" s="229">
        <v>6332.4049999999997</v>
      </c>
      <c r="Q12" s="126">
        <f t="shared" si="5"/>
        <v>25722.376</v>
      </c>
      <c r="R12" s="126">
        <v>6107.7839999999997</v>
      </c>
      <c r="T12" s="107"/>
      <c r="U12" s="19">
        <v>6150.2969999999996</v>
      </c>
      <c r="V12" s="19">
        <v>6434.8919999999998</v>
      </c>
      <c r="W12" s="19">
        <v>6319.0990000000002</v>
      </c>
      <c r="X12" s="19">
        <v>6330.0069999999996</v>
      </c>
      <c r="Y12" s="19">
        <v>25234.294999999998</v>
      </c>
      <c r="AC12" s="106"/>
    </row>
    <row r="13" spans="1:29" s="13" customFormat="1" ht="16.2" x14ac:dyDescent="0.45">
      <c r="A13" s="11" t="s">
        <v>86</v>
      </c>
      <c r="B13" s="126">
        <v>29295.097000000002</v>
      </c>
      <c r="C13" s="126">
        <v>7727.4750000000004</v>
      </c>
      <c r="D13" s="126">
        <v>7745.5540000000001</v>
      </c>
      <c r="E13" s="126">
        <v>7768.241</v>
      </c>
      <c r="F13" s="126">
        <v>7749.3670000000002</v>
      </c>
      <c r="G13" s="126">
        <f t="shared" si="3"/>
        <v>30990.637000000002</v>
      </c>
      <c r="H13" s="126">
        <v>7424.0140000000001</v>
      </c>
      <c r="I13" s="126">
        <v>6918.4840000000004</v>
      </c>
      <c r="J13" s="126">
        <v>6452.6859999999997</v>
      </c>
      <c r="K13" s="126">
        <v>6176.3370000000004</v>
      </c>
      <c r="L13" s="126">
        <f t="shared" si="4"/>
        <v>26971.521000000001</v>
      </c>
      <c r="M13" s="126">
        <v>6174.79</v>
      </c>
      <c r="N13" s="126">
        <v>6160.7550000000001</v>
      </c>
      <c r="O13" s="229">
        <v>6269.9390000000003</v>
      </c>
      <c r="P13" s="229">
        <v>6442.6139999999996</v>
      </c>
      <c r="Q13" s="126">
        <f t="shared" si="5"/>
        <v>25048.097999999998</v>
      </c>
      <c r="R13" s="126">
        <v>6446.6880000000001</v>
      </c>
      <c r="T13" s="107"/>
      <c r="U13" s="19">
        <v>7727.4750000000004</v>
      </c>
      <c r="V13" s="19">
        <v>7745.5540000000001</v>
      </c>
      <c r="W13" s="19">
        <v>7768.241</v>
      </c>
      <c r="X13" s="19">
        <v>7749.3670000000002</v>
      </c>
      <c r="Y13" s="19">
        <v>30990.637000000002</v>
      </c>
      <c r="AC13" s="106"/>
    </row>
    <row r="14" spans="1:29" s="13" customFormat="1" ht="16.2" x14ac:dyDescent="0.45">
      <c r="A14" s="11" t="s">
        <v>87</v>
      </c>
      <c r="B14" s="126">
        <v>26053.714</v>
      </c>
      <c r="C14" s="126">
        <v>7004.5389999999998</v>
      </c>
      <c r="D14" s="126">
        <v>7140.8059999999996</v>
      </c>
      <c r="E14" s="126">
        <v>7403.5010000000002</v>
      </c>
      <c r="F14" s="126">
        <v>7666.6679999999997</v>
      </c>
      <c r="G14" s="126">
        <f t="shared" si="3"/>
        <v>29215.513999999996</v>
      </c>
      <c r="H14" s="126">
        <v>7829.8159999999998</v>
      </c>
      <c r="I14" s="126">
        <v>7959.7449999999999</v>
      </c>
      <c r="J14" s="126">
        <v>8151.4629999999997</v>
      </c>
      <c r="K14" s="126">
        <v>8396.2189999999991</v>
      </c>
      <c r="L14" s="126">
        <f t="shared" si="4"/>
        <v>32337.242999999995</v>
      </c>
      <c r="M14" s="126">
        <v>8496.6450000000004</v>
      </c>
      <c r="N14" s="126">
        <v>8736.6329999999998</v>
      </c>
      <c r="O14" s="229">
        <v>9056.0509999999995</v>
      </c>
      <c r="P14" s="229">
        <v>9420.3160000000007</v>
      </c>
      <c r="Q14" s="126">
        <f t="shared" si="5"/>
        <v>35709.644999999997</v>
      </c>
      <c r="R14" s="126">
        <v>9510.0769999999993</v>
      </c>
      <c r="T14" s="107"/>
      <c r="U14" s="19">
        <v>7004.5389999999998</v>
      </c>
      <c r="V14" s="19">
        <v>7140.8059999999996</v>
      </c>
      <c r="W14" s="19">
        <v>7403.5010000000002</v>
      </c>
      <c r="X14" s="19">
        <v>7666.6679999999997</v>
      </c>
      <c r="Y14" s="19">
        <v>29215.513999999996</v>
      </c>
      <c r="AC14" s="106"/>
    </row>
    <row r="15" spans="1:29" s="12" customFormat="1" ht="16.2" x14ac:dyDescent="0.45">
      <c r="A15" s="10" t="s">
        <v>93</v>
      </c>
      <c r="B15" s="134">
        <v>64118.978999999999</v>
      </c>
      <c r="C15" s="134">
        <v>15132.221</v>
      </c>
      <c r="D15" s="134">
        <v>15862.233</v>
      </c>
      <c r="E15" s="134">
        <v>17407.184000000001</v>
      </c>
      <c r="F15" s="134">
        <v>21250.751</v>
      </c>
      <c r="G15" s="134">
        <f t="shared" si="3"/>
        <v>69652.388999999996</v>
      </c>
      <c r="H15" s="134">
        <v>18109.204000000002</v>
      </c>
      <c r="I15" s="134">
        <v>17806.403999999999</v>
      </c>
      <c r="J15" s="134">
        <v>20146.597000000002</v>
      </c>
      <c r="K15" s="134">
        <v>22331.23</v>
      </c>
      <c r="L15" s="134">
        <f t="shared" si="4"/>
        <v>78393.434999999998</v>
      </c>
      <c r="M15" s="134">
        <v>18874.96</v>
      </c>
      <c r="N15" s="134">
        <v>19291.714</v>
      </c>
      <c r="O15" s="249">
        <v>21760.024000000001</v>
      </c>
      <c r="P15" s="249">
        <v>23357.214</v>
      </c>
      <c r="Q15" s="134">
        <f t="shared" si="5"/>
        <v>83283.912000000011</v>
      </c>
      <c r="R15" s="134">
        <v>20806.635999999999</v>
      </c>
      <c r="T15" s="107"/>
      <c r="U15" s="63">
        <v>15132.221</v>
      </c>
      <c r="V15" s="63">
        <v>15862.233</v>
      </c>
      <c r="W15" s="63">
        <v>17407.184000000001</v>
      </c>
      <c r="X15" s="63">
        <v>21250.751</v>
      </c>
      <c r="Y15" s="63">
        <v>69652.388999999996</v>
      </c>
      <c r="AA15" s="13"/>
      <c r="AC15" s="108"/>
    </row>
    <row r="16" spans="1:29" s="13" customFormat="1" ht="16.2" x14ac:dyDescent="0.45">
      <c r="A16" s="11" t="s">
        <v>88</v>
      </c>
      <c r="B16" s="126">
        <f>+B15-B17</f>
        <v>26212.468000000001</v>
      </c>
      <c r="C16" s="126">
        <f>+C15-C17</f>
        <v>4959.0209999999988</v>
      </c>
      <c r="D16" s="126">
        <f t="shared" ref="D16:F16" si="6">+D15-D17</f>
        <v>5830.84</v>
      </c>
      <c r="E16" s="126">
        <f t="shared" si="6"/>
        <v>6811.4080000000013</v>
      </c>
      <c r="F16" s="126">
        <f t="shared" si="6"/>
        <v>10280.748</v>
      </c>
      <c r="G16" s="126">
        <f t="shared" si="3"/>
        <v>27882.017</v>
      </c>
      <c r="H16" s="126">
        <v>7249.2089999999998</v>
      </c>
      <c r="I16" s="126">
        <v>6504.0249999999996</v>
      </c>
      <c r="J16" s="126">
        <v>8327.7530000000006</v>
      </c>
      <c r="K16" s="126">
        <v>9894.9240000000009</v>
      </c>
      <c r="L16" s="126">
        <f t="shared" si="4"/>
        <v>31975.911</v>
      </c>
      <c r="M16" s="126">
        <v>6549.7060000000001</v>
      </c>
      <c r="N16" s="126">
        <v>6470.0839999999998</v>
      </c>
      <c r="O16" s="229">
        <v>8667.0580000000009</v>
      </c>
      <c r="P16" s="229">
        <v>10080.43</v>
      </c>
      <c r="Q16" s="126">
        <f t="shared" si="5"/>
        <v>31767.278000000002</v>
      </c>
      <c r="R16" s="126">
        <v>6832.2839999999997</v>
      </c>
      <c r="T16" s="107"/>
      <c r="U16" s="19">
        <v>4959.0209999999988</v>
      </c>
      <c r="V16" s="19">
        <v>5830.84</v>
      </c>
      <c r="W16" s="19">
        <v>6811.4080000000013</v>
      </c>
      <c r="X16" s="19">
        <v>10280.748</v>
      </c>
      <c r="Y16" s="19">
        <v>27882.017</v>
      </c>
      <c r="AC16" s="106"/>
    </row>
    <row r="17" spans="1:29" s="13" customFormat="1" ht="16.2" x14ac:dyDescent="0.45">
      <c r="A17" s="11" t="s">
        <v>89</v>
      </c>
      <c r="B17" s="126">
        <v>37906.510999999999</v>
      </c>
      <c r="C17" s="126">
        <v>10173.200000000001</v>
      </c>
      <c r="D17" s="126">
        <v>10031.393</v>
      </c>
      <c r="E17" s="126">
        <v>10595.776</v>
      </c>
      <c r="F17" s="126">
        <v>10970.003000000001</v>
      </c>
      <c r="G17" s="126">
        <f t="shared" si="3"/>
        <v>41770.372000000003</v>
      </c>
      <c r="H17" s="126">
        <v>10859.995000000001</v>
      </c>
      <c r="I17" s="126">
        <v>11302.379000000001</v>
      </c>
      <c r="J17" s="126">
        <v>11818.843999999999</v>
      </c>
      <c r="K17" s="126">
        <v>12436.306</v>
      </c>
      <c r="L17" s="126">
        <f t="shared" si="4"/>
        <v>46417.524000000005</v>
      </c>
      <c r="M17" s="126">
        <v>12325.254000000001</v>
      </c>
      <c r="N17" s="126">
        <v>12821.63</v>
      </c>
      <c r="O17" s="229">
        <v>13092.966</v>
      </c>
      <c r="P17" s="229">
        <v>13276.784</v>
      </c>
      <c r="Q17" s="126">
        <f t="shared" si="5"/>
        <v>51516.633999999998</v>
      </c>
      <c r="R17" s="126">
        <v>13974.352000000001</v>
      </c>
      <c r="T17" s="107"/>
      <c r="U17" s="19">
        <v>10173.200000000001</v>
      </c>
      <c r="V17" s="19">
        <v>10031.393</v>
      </c>
      <c r="W17" s="19">
        <v>10595.776</v>
      </c>
      <c r="X17" s="19">
        <v>10970.003000000001</v>
      </c>
      <c r="Y17" s="19">
        <v>41770.372000000003</v>
      </c>
      <c r="AC17" s="106"/>
    </row>
    <row r="18" spans="1:29" s="12" customFormat="1" ht="16.2" x14ac:dyDescent="0.45">
      <c r="A18" s="10" t="s">
        <v>8</v>
      </c>
      <c r="B18" s="134">
        <v>4030.6840000000002</v>
      </c>
      <c r="C18" s="134">
        <v>995.2</v>
      </c>
      <c r="D18" s="134">
        <v>1076.0899999999999</v>
      </c>
      <c r="E18" s="134">
        <v>1020.538</v>
      </c>
      <c r="F18" s="134">
        <v>1059.6969999999999</v>
      </c>
      <c r="G18" s="134">
        <f t="shared" si="3"/>
        <v>4151.5249999999996</v>
      </c>
      <c r="H18" s="134">
        <v>1040.0550000000001</v>
      </c>
      <c r="I18" s="157">
        <v>1059.971</v>
      </c>
      <c r="J18" s="157">
        <v>1001.449</v>
      </c>
      <c r="K18" s="157">
        <v>979.88300000000004</v>
      </c>
      <c r="L18" s="134">
        <f t="shared" si="4"/>
        <v>4081.3580000000002</v>
      </c>
      <c r="M18" s="157">
        <v>569.61099999999999</v>
      </c>
      <c r="N18" s="157">
        <v>824.46100000000001</v>
      </c>
      <c r="O18" s="250">
        <v>765.66600000000005</v>
      </c>
      <c r="P18" s="250">
        <v>731.303</v>
      </c>
      <c r="Q18" s="134">
        <f t="shared" si="5"/>
        <v>2891.0410000000002</v>
      </c>
      <c r="R18" s="157">
        <v>693.33199999999999</v>
      </c>
      <c r="T18" s="107"/>
      <c r="U18" s="63">
        <v>995.2</v>
      </c>
      <c r="V18" s="63">
        <v>1076.0899999999999</v>
      </c>
      <c r="W18" s="63">
        <v>1020.538</v>
      </c>
      <c r="X18" s="63">
        <v>1059.6969999999999</v>
      </c>
      <c r="Y18" s="63">
        <v>4151.5249999999996</v>
      </c>
      <c r="AA18" s="13"/>
      <c r="AC18" s="108"/>
    </row>
    <row r="19" spans="1:29" s="13" customFormat="1" ht="16.2" x14ac:dyDescent="0.45">
      <c r="A19" s="9" t="s">
        <v>21</v>
      </c>
      <c r="B19" s="125">
        <f>SUM(B20:B22)</f>
        <v>-147864.576</v>
      </c>
      <c r="C19" s="125">
        <f>SUM(C20:C22)</f>
        <v>-38007.652999999998</v>
      </c>
      <c r="D19" s="125">
        <f t="shared" ref="D19:F19" si="7">SUM(D20:D22)</f>
        <v>-38969.294999999998</v>
      </c>
      <c r="E19" s="125">
        <f t="shared" si="7"/>
        <v>-40509.582999999999</v>
      </c>
      <c r="F19" s="125">
        <f t="shared" si="7"/>
        <v>-45968.955999999998</v>
      </c>
      <c r="G19" s="125">
        <f t="shared" si="3"/>
        <v>-163455.48699999999</v>
      </c>
      <c r="H19" s="125">
        <v>-42447.28</v>
      </c>
      <c r="I19" s="156">
        <v>-41573.042000000001</v>
      </c>
      <c r="J19" s="156">
        <v>-42974.468000000001</v>
      </c>
      <c r="K19" s="156">
        <v>-44885.3</v>
      </c>
      <c r="L19" s="125">
        <f t="shared" si="4"/>
        <v>-171880.09000000003</v>
      </c>
      <c r="M19" s="156">
        <v>-42265.447999999997</v>
      </c>
      <c r="N19" s="156">
        <v>-41944.923999999999</v>
      </c>
      <c r="O19" s="248">
        <v>-43063.116000000002</v>
      </c>
      <c r="P19" s="248">
        <v>-45446.436999999998</v>
      </c>
      <c r="Q19" s="125">
        <f t="shared" si="5"/>
        <v>-172719.92500000002</v>
      </c>
      <c r="R19" s="156">
        <v>-41548.072999999997</v>
      </c>
      <c r="T19" s="107"/>
      <c r="U19" s="26">
        <v>-38489.74</v>
      </c>
      <c r="V19" s="26">
        <v>-39472.175999999999</v>
      </c>
      <c r="W19" s="26">
        <v>-41029.188000000002</v>
      </c>
      <c r="X19" s="26">
        <v>-44464.383000000002</v>
      </c>
      <c r="Y19" s="27">
        <v>-163455.48699999999</v>
      </c>
      <c r="AC19" s="106"/>
    </row>
    <row r="20" spans="1:29" s="13" customFormat="1" ht="16.2" x14ac:dyDescent="0.45">
      <c r="A20" s="13" t="s">
        <v>90</v>
      </c>
      <c r="B20" s="135">
        <v>-88557.483999999997</v>
      </c>
      <c r="C20" s="135">
        <v>-23825.09</v>
      </c>
      <c r="D20" s="135">
        <v>-24675.281999999999</v>
      </c>
      <c r="E20" s="135">
        <v>-25275.378000000001</v>
      </c>
      <c r="F20" s="135">
        <v>-27481.704000000002</v>
      </c>
      <c r="G20" s="135">
        <f t="shared" si="3"/>
        <v>-101257.454</v>
      </c>
      <c r="H20" s="135">
        <v>-25660.982</v>
      </c>
      <c r="I20" s="135">
        <v>-25492.608</v>
      </c>
      <c r="J20" s="135">
        <v>-25057.088</v>
      </c>
      <c r="K20" s="135">
        <v>-25881.386999999999</v>
      </c>
      <c r="L20" s="135">
        <f t="shared" si="4"/>
        <v>-102092.065</v>
      </c>
      <c r="M20" s="135">
        <v>-24943.344000000001</v>
      </c>
      <c r="N20" s="135">
        <v>-24952.978999999999</v>
      </c>
      <c r="O20" s="198">
        <v>-24305.136999999999</v>
      </c>
      <c r="P20" s="198">
        <v>-25454.772000000001</v>
      </c>
      <c r="Q20" s="135">
        <f t="shared" si="5"/>
        <v>-99656.232000000004</v>
      </c>
      <c r="R20" s="135">
        <v>-23144.645</v>
      </c>
      <c r="T20" s="107"/>
      <c r="U20" s="64">
        <v>-24307.177</v>
      </c>
      <c r="V20" s="64">
        <v>-25178.163</v>
      </c>
      <c r="W20" s="64">
        <v>-25794.983</v>
      </c>
      <c r="X20" s="64">
        <v>-25977.131000000001</v>
      </c>
      <c r="Y20" s="47">
        <v>-101257.454</v>
      </c>
      <c r="AC20" s="106"/>
    </row>
    <row r="21" spans="1:29" s="13" customFormat="1" ht="16.2" x14ac:dyDescent="0.45">
      <c r="A21" s="13" t="s">
        <v>94</v>
      </c>
      <c r="B21" s="135">
        <v>-56941.688999999998</v>
      </c>
      <c r="C21" s="135">
        <v>-13599.657999999999</v>
      </c>
      <c r="D21" s="135">
        <v>-13709.911</v>
      </c>
      <c r="E21" s="135">
        <v>-14662.835999999999</v>
      </c>
      <c r="F21" s="135">
        <v>-17899.494999999999</v>
      </c>
      <c r="G21" s="135">
        <f t="shared" si="3"/>
        <v>-59871.899999999994</v>
      </c>
      <c r="H21" s="135">
        <v>-16219.38</v>
      </c>
      <c r="I21" s="135">
        <v>-15522.606</v>
      </c>
      <c r="J21" s="135">
        <v>-17369.638999999999</v>
      </c>
      <c r="K21" s="135">
        <v>-18472.516</v>
      </c>
      <c r="L21" s="135">
        <f t="shared" si="4"/>
        <v>-67584.141000000003</v>
      </c>
      <c r="M21" s="135">
        <v>-16883.807000000001</v>
      </c>
      <c r="N21" s="135">
        <v>-16506.123</v>
      </c>
      <c r="O21" s="198">
        <v>-18281.933000000001</v>
      </c>
      <c r="P21" s="198">
        <v>-19525.041000000001</v>
      </c>
      <c r="Q21" s="135">
        <f t="shared" si="5"/>
        <v>-71196.903999999995</v>
      </c>
      <c r="R21" s="135">
        <v>-17959.886999999999</v>
      </c>
      <c r="T21" s="107"/>
      <c r="U21" s="56">
        <v>-13599.657999999999</v>
      </c>
      <c r="V21" s="56">
        <v>-13709.911</v>
      </c>
      <c r="W21" s="56">
        <v>-14662.835999999999</v>
      </c>
      <c r="X21" s="56">
        <v>-17899.494999999999</v>
      </c>
      <c r="Y21" s="47">
        <v>-59871.899999999994</v>
      </c>
      <c r="AC21" s="106"/>
    </row>
    <row r="22" spans="1:29" s="13" customFormat="1" ht="16.2" x14ac:dyDescent="0.45">
      <c r="A22" s="13" t="s">
        <v>91</v>
      </c>
      <c r="B22" s="135">
        <v>-2365.4029999999998</v>
      </c>
      <c r="C22" s="135">
        <v>-582.90499999999997</v>
      </c>
      <c r="D22" s="135">
        <v>-584.10199999999998</v>
      </c>
      <c r="E22" s="135">
        <v>-571.36900000000003</v>
      </c>
      <c r="F22" s="135">
        <v>-587.75699999999995</v>
      </c>
      <c r="G22" s="135">
        <f t="shared" si="3"/>
        <v>-2326.1330000000003</v>
      </c>
      <c r="H22" s="135">
        <v>-566.91800000000001</v>
      </c>
      <c r="I22" s="158">
        <v>-557.82799999999997</v>
      </c>
      <c r="J22" s="158">
        <v>-547.74099999999999</v>
      </c>
      <c r="K22" s="158">
        <v>-531.39700000000005</v>
      </c>
      <c r="L22" s="135">
        <f t="shared" si="4"/>
        <v>-2203.884</v>
      </c>
      <c r="M22" s="158">
        <v>-438.29700000000003</v>
      </c>
      <c r="N22" s="158">
        <v>-485.822</v>
      </c>
      <c r="O22" s="206">
        <v>-476.04599999999999</v>
      </c>
      <c r="P22" s="206">
        <v>-466.62400000000002</v>
      </c>
      <c r="Q22" s="135">
        <f t="shared" si="5"/>
        <v>-1866.789</v>
      </c>
      <c r="R22" s="158">
        <v>-443.541</v>
      </c>
      <c r="T22" s="107"/>
      <c r="U22" s="56">
        <v>-582.90499999999997</v>
      </c>
      <c r="V22" s="56">
        <v>-584.10199999999998</v>
      </c>
      <c r="W22" s="56">
        <v>-571.36900000000003</v>
      </c>
      <c r="X22" s="56">
        <v>-587.75699999999995</v>
      </c>
      <c r="Y22" s="47">
        <v>-2326.1330000000003</v>
      </c>
      <c r="AC22" s="106"/>
    </row>
    <row r="23" spans="1:29" s="13" customFormat="1" ht="16.2" x14ac:dyDescent="0.45">
      <c r="A23" s="9" t="s">
        <v>11</v>
      </c>
      <c r="B23" s="125">
        <f>+B9+B19</f>
        <v>28368.744999999995</v>
      </c>
      <c r="C23" s="125">
        <f>+C9+C19</f>
        <v>6830.7920000000013</v>
      </c>
      <c r="D23" s="125">
        <f t="shared" ref="D23:F23" si="8">+D9+D19</f>
        <v>7416.1610000000001</v>
      </c>
      <c r="E23" s="125">
        <f t="shared" si="8"/>
        <v>7894.2970000000059</v>
      </c>
      <c r="F23" s="125">
        <f t="shared" si="8"/>
        <v>6833.4479999999967</v>
      </c>
      <c r="G23" s="125">
        <f t="shared" si="3"/>
        <v>28974.698000000004</v>
      </c>
      <c r="H23" s="125">
        <v>7381.5640000000003</v>
      </c>
      <c r="I23" s="156">
        <v>7817.6490000000003</v>
      </c>
      <c r="J23" s="156">
        <v>8494.3209999999999</v>
      </c>
      <c r="K23" s="156">
        <v>8899.8909999999996</v>
      </c>
      <c r="L23" s="125">
        <f t="shared" si="4"/>
        <v>32593.424999999999</v>
      </c>
      <c r="M23" s="156">
        <v>8113.0569999999998</v>
      </c>
      <c r="N23" s="156">
        <v>9341.5609999999997</v>
      </c>
      <c r="O23" s="248">
        <v>11342.007</v>
      </c>
      <c r="P23" s="248">
        <v>11485.33</v>
      </c>
      <c r="Q23" s="125">
        <f t="shared" si="5"/>
        <v>40281.955000000002</v>
      </c>
      <c r="R23" s="156">
        <v>11426.876</v>
      </c>
      <c r="T23" s="107"/>
      <c r="U23" s="65">
        <v>6348.7050000000017</v>
      </c>
      <c r="V23" s="65">
        <v>6913.2799999999988</v>
      </c>
      <c r="W23" s="65">
        <v>7374.6920000000027</v>
      </c>
      <c r="X23" s="65">
        <v>8338.0209999999934</v>
      </c>
      <c r="Y23" s="27">
        <v>28974.698000000004</v>
      </c>
      <c r="AC23" s="106"/>
    </row>
    <row r="24" spans="1:29" s="13" customFormat="1" ht="16.2" x14ac:dyDescent="0.45">
      <c r="A24" s="11" t="s">
        <v>147</v>
      </c>
      <c r="B24" s="126">
        <f>+B25-B23</f>
        <v>-21599.127999999997</v>
      </c>
      <c r="C24" s="126">
        <v>-5479.1189999999997</v>
      </c>
      <c r="D24" s="126">
        <v>-5483.02</v>
      </c>
      <c r="E24" s="126">
        <v>-5670.5949999999993</v>
      </c>
      <c r="F24" s="126">
        <v>-6318.9769999999999</v>
      </c>
      <c r="G24" s="126">
        <f t="shared" si="3"/>
        <v>-22951.710999999996</v>
      </c>
      <c r="H24" s="126">
        <v>-6000.6049999999996</v>
      </c>
      <c r="I24" s="127">
        <v>-5846.6580000000004</v>
      </c>
      <c r="J24" s="127">
        <v>-5786.201</v>
      </c>
      <c r="K24" s="127">
        <v>-6734.7889999999998</v>
      </c>
      <c r="L24" s="126">
        <f t="shared" si="4"/>
        <v>-24368.253000000001</v>
      </c>
      <c r="M24" s="127">
        <v>-6065.8280000000004</v>
      </c>
      <c r="N24" s="126">
        <v>-6149.741</v>
      </c>
      <c r="O24" s="229">
        <v>-6453.56</v>
      </c>
      <c r="P24" s="229">
        <v>-7365.1030000000001</v>
      </c>
      <c r="Q24" s="126">
        <f t="shared" si="5"/>
        <v>-26034.232</v>
      </c>
      <c r="R24" s="127">
        <v>-7067.0649999999996</v>
      </c>
      <c r="T24" s="107"/>
      <c r="U24" s="18">
        <v>-5479.1189999999997</v>
      </c>
      <c r="V24" s="18">
        <v>-5483.02</v>
      </c>
      <c r="W24" s="18">
        <v>-5670.5949999999993</v>
      </c>
      <c r="X24" s="18">
        <v>-6318.9769999999999</v>
      </c>
      <c r="Y24" s="19">
        <v>-22951.710999999996</v>
      </c>
      <c r="AC24" s="106"/>
    </row>
    <row r="25" spans="1:29" s="13" customFormat="1" ht="16.2" x14ac:dyDescent="0.45">
      <c r="A25" s="9" t="s">
        <v>12</v>
      </c>
      <c r="B25" s="125">
        <v>6769.6170000000002</v>
      </c>
      <c r="C25" s="125">
        <f>+C23+C24</f>
        <v>1351.6730000000016</v>
      </c>
      <c r="D25" s="125">
        <f t="shared" ref="D25:F25" si="9">+D23+D24</f>
        <v>1933.1409999999996</v>
      </c>
      <c r="E25" s="125">
        <f t="shared" si="9"/>
        <v>2223.7020000000066</v>
      </c>
      <c r="F25" s="125">
        <f t="shared" si="9"/>
        <v>514.47099999999682</v>
      </c>
      <c r="G25" s="125">
        <f t="shared" si="3"/>
        <v>6022.9870000000046</v>
      </c>
      <c r="H25" s="125">
        <v>1380.9590000000001</v>
      </c>
      <c r="I25" s="156">
        <v>1970.991</v>
      </c>
      <c r="J25" s="156">
        <v>2708.12</v>
      </c>
      <c r="K25" s="156">
        <v>2165.1019999999999</v>
      </c>
      <c r="L25" s="125">
        <f t="shared" si="4"/>
        <v>8225.1719999999987</v>
      </c>
      <c r="M25" s="156">
        <v>2047.229</v>
      </c>
      <c r="N25" s="125">
        <v>3191.82</v>
      </c>
      <c r="O25" s="228">
        <v>4888.4470000000001</v>
      </c>
      <c r="P25" s="228">
        <v>4120.2269999999999</v>
      </c>
      <c r="Q25" s="125">
        <f t="shared" si="5"/>
        <v>14247.722999999998</v>
      </c>
      <c r="R25" s="156">
        <v>4359.8109999999997</v>
      </c>
      <c r="T25" s="107"/>
      <c r="U25" s="65">
        <v>869.58600000000206</v>
      </c>
      <c r="V25" s="65">
        <v>1430.2599999999984</v>
      </c>
      <c r="W25" s="65">
        <v>1704.0970000000034</v>
      </c>
      <c r="X25" s="65">
        <v>2019.0439999999935</v>
      </c>
      <c r="Y25" s="26">
        <v>6022.9870000000046</v>
      </c>
      <c r="AC25" s="106"/>
    </row>
    <row r="26" spans="1:29" s="13" customFormat="1" ht="32.4" x14ac:dyDescent="0.45">
      <c r="A26" s="112" t="s">
        <v>148</v>
      </c>
      <c r="B26" s="126">
        <f>+B27-B25</f>
        <v>102.57899999999972</v>
      </c>
      <c r="C26" s="126">
        <v>73.245000000000005</v>
      </c>
      <c r="D26" s="126">
        <v>71.841000000000008</v>
      </c>
      <c r="E26" s="126">
        <v>-89.567000000000007</v>
      </c>
      <c r="F26" s="126">
        <v>-235.52200000000002</v>
      </c>
      <c r="G26" s="126">
        <f t="shared" si="3"/>
        <v>-180.00300000000001</v>
      </c>
      <c r="H26" s="126">
        <v>-12.28</v>
      </c>
      <c r="I26" s="127">
        <v>-296.38200000000001</v>
      </c>
      <c r="J26" s="127">
        <v>-141.90100000000001</v>
      </c>
      <c r="K26" s="127">
        <v>-615.62199999999996</v>
      </c>
      <c r="L26" s="126">
        <f t="shared" si="4"/>
        <v>-1066.1849999999999</v>
      </c>
      <c r="M26" s="127">
        <v>-352.99799999999999</v>
      </c>
      <c r="N26" s="127">
        <v>-420.19</v>
      </c>
      <c r="O26" s="251">
        <v>-127.32</v>
      </c>
      <c r="P26" s="251">
        <v>687.50400000000002</v>
      </c>
      <c r="Q26" s="126">
        <f t="shared" si="5"/>
        <v>-213.00400000000002</v>
      </c>
      <c r="R26" s="127">
        <v>990.59100000000001</v>
      </c>
      <c r="T26" s="107"/>
      <c r="U26" s="18">
        <v>73.245000000000005</v>
      </c>
      <c r="V26" s="18">
        <v>71.841000000000008</v>
      </c>
      <c r="W26" s="18">
        <v>-89.567000000000007</v>
      </c>
      <c r="X26" s="18">
        <v>-235.52200000000002</v>
      </c>
      <c r="Y26" s="19">
        <v>-180.00300000000001</v>
      </c>
      <c r="AC26" s="106"/>
    </row>
    <row r="27" spans="1:29" s="13" customFormat="1" ht="16.2" x14ac:dyDescent="0.45">
      <c r="A27" s="9" t="s">
        <v>13</v>
      </c>
      <c r="B27" s="125">
        <v>6872.1959999999999</v>
      </c>
      <c r="C27" s="125">
        <f>SUM(C25:C26)</f>
        <v>1424.9180000000015</v>
      </c>
      <c r="D27" s="125">
        <f t="shared" ref="D27:F27" si="10">SUM(D25:D26)</f>
        <v>2004.9819999999995</v>
      </c>
      <c r="E27" s="125">
        <f t="shared" si="10"/>
        <v>2134.1350000000066</v>
      </c>
      <c r="F27" s="125">
        <f t="shared" si="10"/>
        <v>278.94899999999677</v>
      </c>
      <c r="G27" s="125">
        <f t="shared" si="3"/>
        <v>5842.984000000004</v>
      </c>
      <c r="H27" s="125">
        <v>1368.6790000000001</v>
      </c>
      <c r="I27" s="156">
        <v>1674.6089999999999</v>
      </c>
      <c r="J27" s="156">
        <v>2566.2190000000001</v>
      </c>
      <c r="K27" s="156">
        <v>1549.48</v>
      </c>
      <c r="L27" s="125">
        <f t="shared" si="4"/>
        <v>7158.9869999999992</v>
      </c>
      <c r="M27" s="156">
        <v>1694.231</v>
      </c>
      <c r="N27" s="156">
        <v>2771.63</v>
      </c>
      <c r="O27" s="248">
        <v>4761.1270000000004</v>
      </c>
      <c r="P27" s="248">
        <v>4807.7309999999998</v>
      </c>
      <c r="Q27" s="125">
        <f t="shared" si="5"/>
        <v>14034.719000000001</v>
      </c>
      <c r="R27" s="156">
        <v>5350.402</v>
      </c>
      <c r="T27" s="107"/>
      <c r="U27" s="65">
        <v>942.83100000000206</v>
      </c>
      <c r="V27" s="65">
        <v>1502.1009999999983</v>
      </c>
      <c r="W27" s="65">
        <v>1614.5300000000034</v>
      </c>
      <c r="X27" s="65">
        <v>1783.5219999999936</v>
      </c>
      <c r="Y27" s="26">
        <v>5842.984000000004</v>
      </c>
      <c r="AC27" s="106"/>
    </row>
    <row r="28" spans="1:29" s="13" customFormat="1" ht="16.2" x14ac:dyDescent="0.45">
      <c r="A28" s="11" t="s">
        <v>92</v>
      </c>
      <c r="B28" s="126">
        <f>+B29-B27</f>
        <v>-2279.2820000000002</v>
      </c>
      <c r="C28" s="126">
        <v>-510.61399999999998</v>
      </c>
      <c r="D28" s="126">
        <v>-738.23800000000006</v>
      </c>
      <c r="E28" s="126">
        <v>-716.25300000000004</v>
      </c>
      <c r="F28" s="126">
        <v>-179.09100000000001</v>
      </c>
      <c r="G28" s="126">
        <f t="shared" si="3"/>
        <v>-2144.1959999999999</v>
      </c>
      <c r="H28" s="126">
        <v>-542.92499999999995</v>
      </c>
      <c r="I28" s="127">
        <v>-642.01</v>
      </c>
      <c r="J28" s="127">
        <v>-922.32</v>
      </c>
      <c r="K28" s="127">
        <v>-858.19799999999998</v>
      </c>
      <c r="L28" s="126">
        <f t="shared" si="4"/>
        <v>-2965.453</v>
      </c>
      <c r="M28" s="127">
        <v>-572.19200000000001</v>
      </c>
      <c r="N28" s="127">
        <v>-1084.076</v>
      </c>
      <c r="O28" s="251">
        <v>-1625.0640000000001</v>
      </c>
      <c r="P28" s="251">
        <v>-952.25199999999995</v>
      </c>
      <c r="Q28" s="126">
        <f t="shared" si="5"/>
        <v>-4233.5840000000007</v>
      </c>
      <c r="R28" s="127">
        <v>-1807.2570000000001</v>
      </c>
      <c r="T28" s="107"/>
      <c r="U28" s="18">
        <v>-358.75699999999995</v>
      </c>
      <c r="V28" s="18">
        <v>-579.83000000000004</v>
      </c>
      <c r="W28" s="18">
        <v>-552.57800000000009</v>
      </c>
      <c r="X28" s="18">
        <v>-653.03099999999995</v>
      </c>
      <c r="Y28" s="18">
        <v>-2144.1959999999999</v>
      </c>
      <c r="AC28" s="106"/>
    </row>
    <row r="29" spans="1:29" s="13" customFormat="1" ht="16.2" x14ac:dyDescent="0.45">
      <c r="A29" s="9" t="s">
        <v>83</v>
      </c>
      <c r="B29" s="125">
        <v>4592.9139999999998</v>
      </c>
      <c r="C29" s="125">
        <f>SUM(C27:C28)</f>
        <v>914.30400000000145</v>
      </c>
      <c r="D29" s="125">
        <f t="shared" ref="D29:F29" si="11">SUM(D27:D28)</f>
        <v>1266.7439999999995</v>
      </c>
      <c r="E29" s="125">
        <f t="shared" si="11"/>
        <v>1417.8820000000064</v>
      </c>
      <c r="F29" s="125">
        <f t="shared" si="11"/>
        <v>99.857999999996764</v>
      </c>
      <c r="G29" s="125">
        <f t="shared" si="3"/>
        <v>3698.7880000000041</v>
      </c>
      <c r="H29" s="125">
        <v>825.75400000000002</v>
      </c>
      <c r="I29" s="156">
        <v>1032.5989999999999</v>
      </c>
      <c r="J29" s="156">
        <v>1643.8989999999999</v>
      </c>
      <c r="K29" s="156">
        <v>691.28200000000004</v>
      </c>
      <c r="L29" s="125">
        <f t="shared" si="4"/>
        <v>4193.5339999999997</v>
      </c>
      <c r="M29" s="156">
        <v>1122.039</v>
      </c>
      <c r="N29" s="156">
        <v>1687.5540000000001</v>
      </c>
      <c r="O29" s="248">
        <v>3136.0630000000001</v>
      </c>
      <c r="P29" s="248">
        <v>3855.4789999999998</v>
      </c>
      <c r="Q29" s="125">
        <f t="shared" si="5"/>
        <v>9801.1350000000002</v>
      </c>
      <c r="R29" s="156">
        <v>3543.145</v>
      </c>
      <c r="T29" s="107"/>
      <c r="U29" s="66">
        <v>584.07400000000212</v>
      </c>
      <c r="V29" s="66">
        <v>922.27099999999825</v>
      </c>
      <c r="W29" s="66">
        <v>1061.9520000000034</v>
      </c>
      <c r="X29" s="66">
        <v>1130.4909999999936</v>
      </c>
      <c r="Y29" s="27">
        <v>3698.7880000000041</v>
      </c>
      <c r="AC29" s="106"/>
    </row>
    <row r="30" spans="1:29" s="13" customFormat="1" ht="16.2" x14ac:dyDescent="0.45">
      <c r="A30" s="14" t="s">
        <v>166</v>
      </c>
      <c r="B30" s="127">
        <f>+B29-B31</f>
        <v>169.99099999999999</v>
      </c>
      <c r="C30" s="127">
        <v>40.561</v>
      </c>
      <c r="D30" s="127">
        <v>45.396000000000001</v>
      </c>
      <c r="E30" s="127">
        <v>45.301000000000002</v>
      </c>
      <c r="F30" s="127">
        <v>46.963999999999999</v>
      </c>
      <c r="G30" s="127">
        <f t="shared" si="3"/>
        <v>178.22199999999998</v>
      </c>
      <c r="H30" s="127">
        <v>49.241</v>
      </c>
      <c r="I30" s="127">
        <v>53.01</v>
      </c>
      <c r="J30" s="127">
        <v>46.006999999999998</v>
      </c>
      <c r="K30" s="127">
        <v>38.503</v>
      </c>
      <c r="L30" s="127">
        <f t="shared" si="4"/>
        <v>186.76100000000002</v>
      </c>
      <c r="M30" s="127">
        <v>5.726</v>
      </c>
      <c r="N30" s="126">
        <v>33.939</v>
      </c>
      <c r="O30" s="229">
        <v>29.207000000000001</v>
      </c>
      <c r="P30" s="229">
        <v>20.704000000000001</v>
      </c>
      <c r="Q30" s="127">
        <f t="shared" si="5"/>
        <v>89.575999999999993</v>
      </c>
      <c r="R30" s="127">
        <v>36.271999999999998</v>
      </c>
      <c r="T30" s="107"/>
      <c r="U30" s="22">
        <v>40.561</v>
      </c>
      <c r="V30" s="22">
        <v>45.396000000000001</v>
      </c>
      <c r="W30" s="22">
        <v>45.301000000000002</v>
      </c>
      <c r="X30" s="22">
        <v>46.963999999999999</v>
      </c>
      <c r="Y30" s="23">
        <v>178.22199999999998</v>
      </c>
      <c r="AC30" s="106"/>
    </row>
    <row r="31" spans="1:29" s="13" customFormat="1" ht="16.2" x14ac:dyDescent="0.45">
      <c r="A31" s="95" t="s">
        <v>146</v>
      </c>
      <c r="B31" s="136">
        <v>4422.9229999999998</v>
      </c>
      <c r="C31" s="136">
        <f>+C29-C30</f>
        <v>873.74300000000142</v>
      </c>
      <c r="D31" s="136">
        <f t="shared" ref="D31:F31" si="12">+D29-D30</f>
        <v>1221.3479999999995</v>
      </c>
      <c r="E31" s="136">
        <f t="shared" si="12"/>
        <v>1372.5810000000065</v>
      </c>
      <c r="F31" s="136">
        <f t="shared" si="12"/>
        <v>52.893999999996765</v>
      </c>
      <c r="G31" s="136">
        <f t="shared" si="3"/>
        <v>3520.5660000000039</v>
      </c>
      <c r="H31" s="136">
        <v>776.51300000000003</v>
      </c>
      <c r="I31" s="136">
        <v>979.58900000000006</v>
      </c>
      <c r="J31" s="136">
        <v>1597.8920000000001</v>
      </c>
      <c r="K31" s="136">
        <v>652.779</v>
      </c>
      <c r="L31" s="216">
        <f t="shared" si="4"/>
        <v>4006.7730000000001</v>
      </c>
      <c r="M31" s="136">
        <v>1116.3130000000001</v>
      </c>
      <c r="N31" s="136">
        <v>1653.615</v>
      </c>
      <c r="O31" s="216">
        <v>3106.8560000000002</v>
      </c>
      <c r="P31" s="216">
        <v>3834.7750000000001</v>
      </c>
      <c r="Q31" s="216">
        <f t="shared" si="5"/>
        <v>9711.5589999999993</v>
      </c>
      <c r="R31" s="136">
        <v>3506.873</v>
      </c>
      <c r="T31" s="107"/>
      <c r="U31" s="67">
        <v>543.51300000000208</v>
      </c>
      <c r="V31" s="67">
        <v>876.87499999999829</v>
      </c>
      <c r="W31" s="67">
        <v>1016.6510000000034</v>
      </c>
      <c r="X31" s="67">
        <v>1083.5269999999937</v>
      </c>
      <c r="Y31" s="52">
        <v>3520.5660000000039</v>
      </c>
      <c r="AC31" s="106"/>
    </row>
    <row r="32" spans="1:29" ht="15.6" customHeight="1" thickBot="1" x14ac:dyDescent="0.55000000000000004">
      <c r="B32" s="4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217"/>
      <c r="O32" s="203"/>
      <c r="P32" s="203"/>
      <c r="Q32" s="203"/>
      <c r="R32" s="203"/>
      <c r="T32" s="109"/>
      <c r="U32" s="110"/>
      <c r="V32" s="110"/>
      <c r="W32" s="110"/>
      <c r="X32" s="110"/>
      <c r="Y32" s="110"/>
      <c r="Z32" s="110"/>
      <c r="AA32" s="110"/>
      <c r="AB32" s="110"/>
      <c r="AC32" s="111"/>
    </row>
    <row r="33" spans="1:38" s="13" customFormat="1" ht="16.2" x14ac:dyDescent="0.45">
      <c r="A33" s="24" t="s">
        <v>127</v>
      </c>
      <c r="B33" s="137">
        <f>B10+B17</f>
        <v>145990.16899999999</v>
      </c>
      <c r="C33" s="159">
        <f>+C17+C10</f>
        <v>38884.224000000002</v>
      </c>
      <c r="D33" s="159">
        <f>+D17+D10</f>
        <v>39478.525999999998</v>
      </c>
      <c r="E33" s="159">
        <f>+E17+E10</f>
        <v>40571.934000000001</v>
      </c>
      <c r="F33" s="159">
        <f>+F17+F10</f>
        <v>41461.959000000003</v>
      </c>
      <c r="G33" s="159">
        <f t="shared" ref="G33:L33" si="13">G10+G17</f>
        <v>160396.64300000001</v>
      </c>
      <c r="H33" s="159">
        <f t="shared" si="13"/>
        <v>41539.58</v>
      </c>
      <c r="I33" s="159">
        <f t="shared" si="13"/>
        <v>41826.695</v>
      </c>
      <c r="J33" s="159">
        <f t="shared" si="13"/>
        <v>42139.587</v>
      </c>
      <c r="K33" s="159">
        <f t="shared" si="13"/>
        <v>42910.384000000005</v>
      </c>
      <c r="L33" s="159">
        <f t="shared" si="13"/>
        <v>168416.24600000001</v>
      </c>
      <c r="M33" s="159">
        <v>43259.188000000002</v>
      </c>
      <c r="N33" s="132">
        <f>+N17+N10</f>
        <v>43991.94</v>
      </c>
      <c r="O33" s="193">
        <f>+O17+O10</f>
        <v>44972.399000000005</v>
      </c>
      <c r="P33" s="193">
        <f>+P17+P10</f>
        <v>46120.034</v>
      </c>
      <c r="Q33" s="193">
        <f>+Q17+Q10</f>
        <v>178343.56100000002</v>
      </c>
      <c r="R33" s="193">
        <f>+R17+R10</f>
        <v>45449.332999999999</v>
      </c>
    </row>
    <row r="34" spans="1:38" s="13" customFormat="1" ht="16.2" x14ac:dyDescent="0.45">
      <c r="A34" s="13" t="s">
        <v>128</v>
      </c>
      <c r="B34" s="138">
        <f>B16</f>
        <v>26212.468000000001</v>
      </c>
      <c r="C34" s="126">
        <f>+C16</f>
        <v>4959.0209999999988</v>
      </c>
      <c r="D34" s="126">
        <f>+D16</f>
        <v>5830.84</v>
      </c>
      <c r="E34" s="126">
        <f>+E16</f>
        <v>6811.4080000000013</v>
      </c>
      <c r="F34" s="126">
        <f>+F16</f>
        <v>10280.748</v>
      </c>
      <c r="G34" s="126">
        <f t="shared" ref="G34:L34" si="14">G16</f>
        <v>27882.017</v>
      </c>
      <c r="H34" s="126">
        <f t="shared" si="14"/>
        <v>7249.2089999999998</v>
      </c>
      <c r="I34" s="126">
        <f t="shared" si="14"/>
        <v>6504.0249999999996</v>
      </c>
      <c r="J34" s="126">
        <f t="shared" si="14"/>
        <v>8327.7530000000006</v>
      </c>
      <c r="K34" s="126">
        <f t="shared" si="14"/>
        <v>9894.9240000000009</v>
      </c>
      <c r="L34" s="126">
        <f t="shared" si="14"/>
        <v>31975.911</v>
      </c>
      <c r="M34" s="126">
        <v>6549.7060000000001</v>
      </c>
      <c r="N34" s="126">
        <f>+N16</f>
        <v>6470.0839999999998</v>
      </c>
      <c r="O34" s="229">
        <f>+O16</f>
        <v>8667.0580000000009</v>
      </c>
      <c r="P34" s="229">
        <f>+P16</f>
        <v>10080.43</v>
      </c>
      <c r="Q34" s="229">
        <f>+Q16</f>
        <v>31767.278000000002</v>
      </c>
      <c r="R34" s="229">
        <f>+R16</f>
        <v>6832.2839999999997</v>
      </c>
    </row>
    <row r="35" spans="1:38" s="13" customFormat="1" ht="6.75" customHeight="1" x14ac:dyDescent="0.45"/>
    <row r="36" spans="1:38" s="13" customFormat="1" ht="16.2" x14ac:dyDescent="0.45">
      <c r="A36" s="25"/>
      <c r="B36" s="28">
        <f t="shared" ref="B36:G36" si="15">B33/B9</f>
        <v>0.8283914084556121</v>
      </c>
      <c r="C36" s="28">
        <f t="shared" si="15"/>
        <v>0.86720723700387026</v>
      </c>
      <c r="D36" s="28">
        <f t="shared" si="15"/>
        <v>0.85109707663540057</v>
      </c>
      <c r="E36" s="28">
        <f t="shared" si="15"/>
        <v>0.83819590495637952</v>
      </c>
      <c r="F36" s="28">
        <f t="shared" si="15"/>
        <v>0.78522862330283305</v>
      </c>
      <c r="G36" s="28">
        <f t="shared" si="15"/>
        <v>0.83353161563504197</v>
      </c>
      <c r="H36" s="28">
        <f t="shared" ref="H36" si="16">H33/H9</f>
        <v>0.83364526778907422</v>
      </c>
      <c r="I36" s="28">
        <f>I33/I9</f>
        <v>0.84685381299889084</v>
      </c>
      <c r="J36" s="28">
        <f>J33/J9</f>
        <v>0.81874059636413832</v>
      </c>
      <c r="K36" s="28">
        <f>K33/K9</f>
        <v>0.79781038613398259</v>
      </c>
      <c r="L36" s="28">
        <f t="shared" ref="L36" si="17">L33/L9</f>
        <v>0.8236579979563613</v>
      </c>
      <c r="M36" s="28">
        <f t="shared" ref="M36:R36" si="18">M33/M9</f>
        <v>0.85868344048716816</v>
      </c>
      <c r="N36" s="28">
        <f t="shared" si="18"/>
        <v>0.85776866946525976</v>
      </c>
      <c r="O36" s="28">
        <f t="shared" si="18"/>
        <v>0.82662066585163319</v>
      </c>
      <c r="P36" s="28">
        <f t="shared" si="18"/>
        <v>0.8100931418482058</v>
      </c>
      <c r="Q36" s="28">
        <f t="shared" si="18"/>
        <v>0.83728632348221521</v>
      </c>
      <c r="R36" s="28">
        <f t="shared" si="18"/>
        <v>0.85794009919669767</v>
      </c>
    </row>
    <row r="38" spans="1:38" x14ac:dyDescent="0.5">
      <c r="A38" s="15" t="s">
        <v>159</v>
      </c>
    </row>
    <row r="39" spans="1:38" x14ac:dyDescent="0.5">
      <c r="A39" s="15" t="s">
        <v>129</v>
      </c>
    </row>
    <row r="40" spans="1:38" x14ac:dyDescent="0.5">
      <c r="A40" s="13" t="s">
        <v>164</v>
      </c>
    </row>
    <row r="41" spans="1:38" x14ac:dyDescent="0.5">
      <c r="A41" s="91" t="s">
        <v>78</v>
      </c>
    </row>
    <row r="42" spans="1:38" x14ac:dyDescent="0.5">
      <c r="A42" s="91" t="s">
        <v>79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x14ac:dyDescent="0.5">
      <c r="A43" s="92" t="s">
        <v>80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x14ac:dyDescent="0.5">
      <c r="A44" s="92" t="s">
        <v>81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x14ac:dyDescent="0.5">
      <c r="A45" s="92" t="s">
        <v>82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x14ac:dyDescent="0.5">
      <c r="A46" s="15" t="s">
        <v>165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x14ac:dyDescent="0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x14ac:dyDescent="0.5">
      <c r="A48" s="15"/>
    </row>
  </sheetData>
  <mergeCells count="1">
    <mergeCell ref="U4:AB5"/>
  </mergeCells>
  <phoneticPr fontId="4"/>
  <pageMargins left="0.39370078740157483" right="0.39370078740157483" top="0.98425196850393704" bottom="0.98425196850393704" header="0.51181102362204722" footer="0.51181102362204722"/>
  <pageSetup paperSize="8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2"/>
  <sheetViews>
    <sheetView zoomScale="70" zoomScaleNormal="70" zoomScaleSheetLayoutView="70" workbookViewId="0">
      <pane xSplit="1" ySplit="4" topLeftCell="B5" activePane="bottomRight" state="frozen"/>
      <selection activeCell="E12" sqref="A1:XFD1048576"/>
      <selection pane="topRight" activeCell="E12" sqref="A1:XFD1048576"/>
      <selection pane="bottomLeft" activeCell="E12" sqref="A1:XFD1048576"/>
      <selection pane="bottomRight"/>
    </sheetView>
  </sheetViews>
  <sheetFormatPr defaultColWidth="9.109375" defaultRowHeight="17.399999999999999" x14ac:dyDescent="0.2"/>
  <cols>
    <col min="1" max="1" width="48.88671875" style="5" customWidth="1"/>
    <col min="2" max="14" width="18.109375" style="29" customWidth="1"/>
    <col min="15" max="17" width="18.109375" style="227" customWidth="1"/>
    <col min="18" max="18" width="18.109375" style="29" customWidth="1"/>
    <col min="19" max="63" width="9.109375" style="29"/>
    <col min="64" max="16384" width="9.109375" style="30"/>
  </cols>
  <sheetData>
    <row r="1" spans="1:18" ht="25.2" customHeight="1" x14ac:dyDescent="0.2">
      <c r="A1" s="35" t="s">
        <v>26</v>
      </c>
    </row>
    <row r="2" spans="1:18" ht="18" customHeight="1" x14ac:dyDescent="0.45">
      <c r="A2" s="6"/>
      <c r="B2" s="55" t="s">
        <v>0</v>
      </c>
      <c r="C2" s="55" t="s">
        <v>1</v>
      </c>
      <c r="D2" s="55"/>
      <c r="E2" s="55"/>
      <c r="F2" s="55"/>
      <c r="G2" s="55"/>
      <c r="H2" s="55" t="s">
        <v>137</v>
      </c>
      <c r="I2" s="55"/>
      <c r="J2" s="55"/>
      <c r="K2" s="55"/>
      <c r="L2" s="55"/>
      <c r="M2" s="55" t="s">
        <v>187</v>
      </c>
      <c r="R2" s="55" t="s">
        <v>203</v>
      </c>
    </row>
    <row r="3" spans="1:18" x14ac:dyDescent="0.45">
      <c r="A3" s="6" t="s">
        <v>151</v>
      </c>
      <c r="B3" s="53" t="s">
        <v>206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206</v>
      </c>
      <c r="H3" s="53" t="s">
        <v>106</v>
      </c>
      <c r="I3" s="120" t="s">
        <v>171</v>
      </c>
      <c r="J3" s="120" t="s">
        <v>176</v>
      </c>
      <c r="K3" s="120" t="s">
        <v>179</v>
      </c>
      <c r="L3" s="53" t="s">
        <v>206</v>
      </c>
      <c r="M3" s="53" t="s">
        <v>185</v>
      </c>
      <c r="N3" s="53" t="s">
        <v>190</v>
      </c>
      <c r="O3" s="145" t="s">
        <v>197</v>
      </c>
      <c r="P3" s="145" t="str">
        <f>+PL!P8</f>
        <v>2021/03</v>
      </c>
      <c r="Q3" s="53" t="s">
        <v>206</v>
      </c>
      <c r="R3" s="53" t="str">
        <f>+PL!R8</f>
        <v>2021/06</v>
      </c>
    </row>
    <row r="4" spans="1:18" s="29" customFormat="1" ht="18" customHeight="1" x14ac:dyDescent="0.2">
      <c r="A4" s="36" t="s">
        <v>22</v>
      </c>
      <c r="B4" s="160">
        <f>+PL!B10</f>
        <v>108083.658</v>
      </c>
      <c r="C4" s="160">
        <f>+C5+C11+C15+C16</f>
        <v>28711.024000000001</v>
      </c>
      <c r="D4" s="160">
        <f>+D5+D11+D15+D16</f>
        <v>29447.133000000002</v>
      </c>
      <c r="E4" s="160">
        <f>+E5+E11+E15+E16</f>
        <v>29976.157999999999</v>
      </c>
      <c r="F4" s="160">
        <f>+F5+F11+F15+F16</f>
        <v>30491.955999999998</v>
      </c>
      <c r="G4" s="160">
        <f>SUM(C4:F4)</f>
        <v>118626.27100000001</v>
      </c>
      <c r="H4" s="214">
        <v>30679.584999999999</v>
      </c>
      <c r="I4" s="215">
        <v>30524.315999999999</v>
      </c>
      <c r="J4" s="215">
        <v>30320.742999999999</v>
      </c>
      <c r="K4" s="215">
        <v>30474.078000000001</v>
      </c>
      <c r="L4" s="160">
        <f>SUM(H4:K4)</f>
        <v>121998.72200000001</v>
      </c>
      <c r="M4" s="214">
        <v>30933.934000000001</v>
      </c>
      <c r="N4" s="214">
        <v>31170.31</v>
      </c>
      <c r="O4" s="233">
        <v>31879.433000000001</v>
      </c>
      <c r="P4" s="233">
        <v>32843.25</v>
      </c>
      <c r="Q4" s="160">
        <f>SUM(M4:P4)</f>
        <v>126826.92700000001</v>
      </c>
      <c r="R4" s="214">
        <v>31474.981</v>
      </c>
    </row>
    <row r="5" spans="1:18" s="29" customFormat="1" ht="18" customHeight="1" x14ac:dyDescent="0.45">
      <c r="A5" s="10" t="s">
        <v>14</v>
      </c>
      <c r="B5" s="161">
        <f>+PL!B11</f>
        <v>27982.214</v>
      </c>
      <c r="C5" s="161">
        <f>+C6+C7+C10</f>
        <v>7828.7130000000006</v>
      </c>
      <c r="D5" s="161">
        <f>+D6+D7+D10</f>
        <v>8125.8810000000003</v>
      </c>
      <c r="E5" s="161">
        <f>+E6+E7+E10</f>
        <v>8485.3169999999991</v>
      </c>
      <c r="F5" s="161">
        <f>+F6+F7+F10</f>
        <v>8745.9140000000007</v>
      </c>
      <c r="G5" s="161">
        <f>SUM(C5:F5)</f>
        <v>33185.824999999997</v>
      </c>
      <c r="H5" s="124">
        <v>8926.1209999999992</v>
      </c>
      <c r="I5" s="124">
        <v>9148.83</v>
      </c>
      <c r="J5" s="124">
        <v>9183.2180000000008</v>
      </c>
      <c r="K5" s="124">
        <v>9376.8029999999999</v>
      </c>
      <c r="L5" s="161">
        <f>SUM(H5:K5)</f>
        <v>36634.972000000002</v>
      </c>
      <c r="M5" s="124">
        <v>9808.6560000000009</v>
      </c>
      <c r="N5" s="124">
        <v>9841.2240000000002</v>
      </c>
      <c r="O5" s="234">
        <v>10049.013000000001</v>
      </c>
      <c r="P5" s="234">
        <v>10647.915000000001</v>
      </c>
      <c r="Q5" s="161">
        <f>SUM(M5:P5)</f>
        <v>40346.808000000005</v>
      </c>
      <c r="R5" s="124">
        <v>9410.4320000000007</v>
      </c>
    </row>
    <row r="6" spans="1:18" s="29" customFormat="1" ht="18" customHeight="1" x14ac:dyDescent="0.2">
      <c r="A6" s="68" t="s">
        <v>120</v>
      </c>
      <c r="B6" s="161">
        <v>10143.549999999999</v>
      </c>
      <c r="C6" s="161">
        <v>2578.1320000000001</v>
      </c>
      <c r="D6" s="161">
        <v>2633.9189999999999</v>
      </c>
      <c r="E6" s="161">
        <v>2711.6909999999998</v>
      </c>
      <c r="F6" s="161">
        <v>2648.24</v>
      </c>
      <c r="G6" s="161">
        <f t="shared" ref="G6:G16" si="0">SUM(C6:F6)</f>
        <v>10571.982</v>
      </c>
      <c r="H6" s="124">
        <v>2633.9119999999998</v>
      </c>
      <c r="I6" s="124">
        <v>2679.7339999999999</v>
      </c>
      <c r="J6" s="124">
        <v>2678.8629999999998</v>
      </c>
      <c r="K6" s="124">
        <v>2708.0050000000001</v>
      </c>
      <c r="L6" s="161">
        <f t="shared" ref="L6:L16" si="1">SUM(H6:K6)</f>
        <v>10700.513999999999</v>
      </c>
      <c r="M6" s="124">
        <v>2881.0549999999998</v>
      </c>
      <c r="N6" s="124">
        <v>2968.154</v>
      </c>
      <c r="O6" s="234">
        <v>3138.7689999999998</v>
      </c>
      <c r="P6" s="234">
        <v>3182.7109999999998</v>
      </c>
      <c r="Q6" s="161">
        <f t="shared" ref="Q6:Q16" si="2">SUM(M6:P6)</f>
        <v>12170.688999999998</v>
      </c>
      <c r="R6" s="124">
        <v>3275.4639999999999</v>
      </c>
    </row>
    <row r="7" spans="1:18" s="29" customFormat="1" ht="18" customHeight="1" x14ac:dyDescent="0.2">
      <c r="A7" s="68" t="s">
        <v>24</v>
      </c>
      <c r="B7" s="161">
        <v>14619.12</v>
      </c>
      <c r="C7" s="161">
        <v>4468.0060000000003</v>
      </c>
      <c r="D7" s="161">
        <v>4693.5640000000003</v>
      </c>
      <c r="E7" s="161">
        <v>4967.1559999999999</v>
      </c>
      <c r="F7" s="161">
        <v>5291.27</v>
      </c>
      <c r="G7" s="161">
        <f t="shared" si="0"/>
        <v>19419.995999999999</v>
      </c>
      <c r="H7" s="124">
        <v>5484.5829999999996</v>
      </c>
      <c r="I7" s="124">
        <v>5648.33</v>
      </c>
      <c r="J7" s="124">
        <v>5646.8580000000002</v>
      </c>
      <c r="K7" s="124">
        <v>5818.643</v>
      </c>
      <c r="L7" s="161">
        <f t="shared" si="1"/>
        <v>22598.414000000001</v>
      </c>
      <c r="M7" s="124">
        <v>6046.701</v>
      </c>
      <c r="N7" s="124">
        <v>5988.2920000000004</v>
      </c>
      <c r="O7" s="234">
        <v>5999.1030000000001</v>
      </c>
      <c r="P7" s="234">
        <v>6491.348</v>
      </c>
      <c r="Q7" s="161">
        <f t="shared" si="2"/>
        <v>24525.444000000003</v>
      </c>
      <c r="R7" s="124">
        <v>5188.9480000000003</v>
      </c>
    </row>
    <row r="8" spans="1:18" s="224" customFormat="1" ht="18" customHeight="1" x14ac:dyDescent="0.2">
      <c r="A8" s="223" t="s">
        <v>198</v>
      </c>
      <c r="B8" s="220">
        <v>3752.7530000000006</v>
      </c>
      <c r="C8" s="220">
        <v>1085.1840000000002</v>
      </c>
      <c r="D8" s="220">
        <v>1149.5880000000002</v>
      </c>
      <c r="E8" s="220">
        <v>1242.7999999999997</v>
      </c>
      <c r="F8" s="220">
        <v>1387.3040000000005</v>
      </c>
      <c r="G8" s="220">
        <v>4864.8759999999984</v>
      </c>
      <c r="H8" s="220">
        <v>1415.6849999999995</v>
      </c>
      <c r="I8" s="220">
        <v>1483.5330000000004</v>
      </c>
      <c r="J8" s="220">
        <v>1450.7920000000004</v>
      </c>
      <c r="K8" s="220">
        <v>1674.442</v>
      </c>
      <c r="L8" s="220">
        <v>6024.4520000000011</v>
      </c>
      <c r="M8" s="221">
        <v>1672.9979999999996</v>
      </c>
      <c r="N8" s="221">
        <v>1810.5880000000006</v>
      </c>
      <c r="O8" s="235">
        <v>2029.5639999999999</v>
      </c>
      <c r="P8" s="235">
        <v>2293.8029999999999</v>
      </c>
      <c r="Q8" s="161">
        <f t="shared" si="2"/>
        <v>7806.9529999999995</v>
      </c>
      <c r="R8" s="221">
        <v>2343.9000000000005</v>
      </c>
    </row>
    <row r="9" spans="1:18" s="224" customFormat="1" ht="18" customHeight="1" x14ac:dyDescent="0.2">
      <c r="A9" s="223" t="s">
        <v>199</v>
      </c>
      <c r="B9" s="220">
        <v>10866.367</v>
      </c>
      <c r="C9" s="220">
        <v>3382.8220000000001</v>
      </c>
      <c r="D9" s="220">
        <v>3543.9760000000001</v>
      </c>
      <c r="E9" s="220">
        <v>3724.3560000000002</v>
      </c>
      <c r="F9" s="220">
        <v>3903.9659999999999</v>
      </c>
      <c r="G9" s="220">
        <v>14555.12</v>
      </c>
      <c r="H9" s="221">
        <v>4068.8980000000001</v>
      </c>
      <c r="I9" s="221">
        <v>4164.7969999999996</v>
      </c>
      <c r="J9" s="221">
        <v>4196.0659999999998</v>
      </c>
      <c r="K9" s="221">
        <v>4144.201</v>
      </c>
      <c r="L9" s="220">
        <v>16573.962</v>
      </c>
      <c r="M9" s="220">
        <v>4373.7030000000004</v>
      </c>
      <c r="N9" s="220">
        <v>4177.7039999999997</v>
      </c>
      <c r="O9" s="235">
        <v>3969.5390000000002</v>
      </c>
      <c r="P9" s="235">
        <v>4197.5450000000001</v>
      </c>
      <c r="Q9" s="161">
        <f t="shared" si="2"/>
        <v>16718.491000000002</v>
      </c>
      <c r="R9" s="220">
        <v>2845.0479999999998</v>
      </c>
    </row>
    <row r="10" spans="1:18" s="29" customFormat="1" ht="18" customHeight="1" x14ac:dyDescent="0.2">
      <c r="A10" s="68" t="s">
        <v>25</v>
      </c>
      <c r="B10" s="161">
        <v>3219.5439999999999</v>
      </c>
      <c r="C10" s="161">
        <v>782.57500000000005</v>
      </c>
      <c r="D10" s="161">
        <v>798.39800000000002</v>
      </c>
      <c r="E10" s="161">
        <v>806.47</v>
      </c>
      <c r="F10" s="161">
        <v>806.404</v>
      </c>
      <c r="G10" s="161">
        <f t="shared" si="0"/>
        <v>3193.8470000000002</v>
      </c>
      <c r="H10" s="124">
        <v>807.62599999999998</v>
      </c>
      <c r="I10" s="124">
        <v>820.76599999999996</v>
      </c>
      <c r="J10" s="124">
        <v>857.49699999999996</v>
      </c>
      <c r="K10" s="124">
        <v>850.15499999999997</v>
      </c>
      <c r="L10" s="161">
        <f t="shared" si="1"/>
        <v>3336.0439999999999</v>
      </c>
      <c r="M10" s="124">
        <v>880.9</v>
      </c>
      <c r="N10" s="124">
        <v>884.77800000000002</v>
      </c>
      <c r="O10" s="234">
        <v>911.14099999999996</v>
      </c>
      <c r="P10" s="234">
        <v>973.85599999999999</v>
      </c>
      <c r="Q10" s="161">
        <f t="shared" si="2"/>
        <v>3650.6750000000002</v>
      </c>
      <c r="R10" s="124">
        <v>946.02</v>
      </c>
    </row>
    <row r="11" spans="1:18" s="29" customFormat="1" ht="18" customHeight="1" x14ac:dyDescent="0.45">
      <c r="A11" s="10" t="s">
        <v>15</v>
      </c>
      <c r="B11" s="161">
        <f>+PL!B12</f>
        <v>24752.633000000002</v>
      </c>
      <c r="C11" s="161">
        <v>6150.2969999999996</v>
      </c>
      <c r="D11" s="161">
        <v>6434.8919999999998</v>
      </c>
      <c r="E11" s="161">
        <v>6319.0990000000002</v>
      </c>
      <c r="F11" s="161">
        <v>6330.0069999999996</v>
      </c>
      <c r="G11" s="161">
        <f t="shared" si="0"/>
        <v>25234.294999999998</v>
      </c>
      <c r="H11" s="124">
        <v>6499.634</v>
      </c>
      <c r="I11" s="124">
        <v>6497.2569999999996</v>
      </c>
      <c r="J11" s="124">
        <v>6533.3760000000002</v>
      </c>
      <c r="K11" s="124">
        <v>6524.7190000000001</v>
      </c>
      <c r="L11" s="161">
        <f t="shared" si="1"/>
        <v>26054.986000000001</v>
      </c>
      <c r="M11" s="124">
        <v>6453.8429999999998</v>
      </c>
      <c r="N11" s="124">
        <v>6431.6980000000003</v>
      </c>
      <c r="O11" s="234">
        <v>6504.43</v>
      </c>
      <c r="P11" s="234">
        <v>6332.4049999999997</v>
      </c>
      <c r="Q11" s="161">
        <f t="shared" si="2"/>
        <v>25722.376</v>
      </c>
      <c r="R11" s="124">
        <v>6107.7839999999997</v>
      </c>
    </row>
    <row r="12" spans="1:18" s="29" customFormat="1" ht="18" customHeight="1" x14ac:dyDescent="0.2">
      <c r="A12" s="68" t="s">
        <v>126</v>
      </c>
      <c r="B12" s="161">
        <v>20700.745999999999</v>
      </c>
      <c r="C12" s="161">
        <v>5462.8069999999998</v>
      </c>
      <c r="D12" s="161">
        <v>5753.6629999999996</v>
      </c>
      <c r="E12" s="161">
        <v>5645.9709999999995</v>
      </c>
      <c r="F12" s="161">
        <v>5675.64</v>
      </c>
      <c r="G12" s="161">
        <f t="shared" ref="G12:G13" si="3">SUM(C12:F12)</f>
        <v>22538.080999999998</v>
      </c>
      <c r="H12" s="124">
        <v>5854.3270000000002</v>
      </c>
      <c r="I12" s="124">
        <v>5856.0370000000003</v>
      </c>
      <c r="J12" s="124">
        <v>5894.7186190000002</v>
      </c>
      <c r="K12" s="124">
        <v>5882.2489999999998</v>
      </c>
      <c r="L12" s="161">
        <f t="shared" si="1"/>
        <v>23487.331619000001</v>
      </c>
      <c r="M12" s="124">
        <v>5795.5479999999998</v>
      </c>
      <c r="N12" s="124">
        <v>5753.4229999999998</v>
      </c>
      <c r="O12" s="234">
        <v>5814.1769999999997</v>
      </c>
      <c r="P12" s="234">
        <v>5634.3339999999998</v>
      </c>
      <c r="Q12" s="161">
        <f t="shared" si="2"/>
        <v>22997.482</v>
      </c>
      <c r="R12" s="124">
        <v>5392.1459999999997</v>
      </c>
    </row>
    <row r="13" spans="1:18" s="29" customFormat="1" ht="18" customHeight="1" x14ac:dyDescent="0.2">
      <c r="A13" s="68" t="s">
        <v>125</v>
      </c>
      <c r="B13" s="161">
        <f>+B11-B12-B14</f>
        <v>2738.3030000000026</v>
      </c>
      <c r="C13" s="161">
        <f>+C11-C12</f>
        <v>687.48999999999978</v>
      </c>
      <c r="D13" s="161">
        <f>+D11-D12</f>
        <v>681.22900000000027</v>
      </c>
      <c r="E13" s="161">
        <f>+E11-E12</f>
        <v>673.12800000000061</v>
      </c>
      <c r="F13" s="161">
        <f>+F11-F12</f>
        <v>654.36699999999928</v>
      </c>
      <c r="G13" s="161">
        <f t="shared" si="3"/>
        <v>2696.2139999999999</v>
      </c>
      <c r="H13" s="124">
        <v>645.30700000000002</v>
      </c>
      <c r="I13" s="124">
        <v>641.22</v>
      </c>
      <c r="J13" s="124">
        <v>638.6573810000001</v>
      </c>
      <c r="K13" s="124">
        <v>642.47</v>
      </c>
      <c r="L13" s="161">
        <f t="shared" si="1"/>
        <v>2567.6543810000003</v>
      </c>
      <c r="M13" s="124">
        <v>658.29499999999996</v>
      </c>
      <c r="N13" s="124">
        <v>678.27499999999998</v>
      </c>
      <c r="O13" s="234">
        <v>690.25300000000004</v>
      </c>
      <c r="P13" s="234">
        <v>698.07100000000003</v>
      </c>
      <c r="Q13" s="161">
        <f t="shared" si="2"/>
        <v>2724.8939999999998</v>
      </c>
      <c r="R13" s="124">
        <v>715.63800000000003</v>
      </c>
    </row>
    <row r="14" spans="1:18" s="29" customFormat="1" ht="18" customHeight="1" x14ac:dyDescent="0.2">
      <c r="A14" s="68" t="s">
        <v>130</v>
      </c>
      <c r="B14" s="161">
        <v>1313.5840000000001</v>
      </c>
      <c r="C14" s="161">
        <v>0</v>
      </c>
      <c r="D14" s="161">
        <v>0</v>
      </c>
      <c r="E14" s="161">
        <v>0</v>
      </c>
      <c r="F14" s="161">
        <v>0</v>
      </c>
      <c r="G14" s="161">
        <f>SUM(C14:F14)</f>
        <v>0</v>
      </c>
      <c r="H14" s="124" t="s">
        <v>119</v>
      </c>
      <c r="I14" s="124" t="s">
        <v>119</v>
      </c>
      <c r="J14" s="124" t="s">
        <v>119</v>
      </c>
      <c r="K14" s="124" t="s">
        <v>119</v>
      </c>
      <c r="L14" s="161">
        <f>SUM(H14:K14)</f>
        <v>0</v>
      </c>
      <c r="M14" s="124" t="s">
        <v>119</v>
      </c>
      <c r="N14" s="124" t="s">
        <v>119</v>
      </c>
      <c r="O14" s="234" t="s">
        <v>119</v>
      </c>
      <c r="P14" s="234" t="s">
        <v>119</v>
      </c>
      <c r="Q14" s="161">
        <f>SUM(M14:P14)</f>
        <v>0</v>
      </c>
      <c r="R14" s="124" t="s">
        <v>119</v>
      </c>
    </row>
    <row r="15" spans="1:18" s="29" customFormat="1" ht="18" customHeight="1" x14ac:dyDescent="0.2">
      <c r="A15" s="37" t="s">
        <v>16</v>
      </c>
      <c r="B15" s="161">
        <f>+PL!B13</f>
        <v>29295.097000000002</v>
      </c>
      <c r="C15" s="161">
        <f>+PL!C13</f>
        <v>7727.4750000000004</v>
      </c>
      <c r="D15" s="161">
        <f>+PL!D13</f>
        <v>7745.5540000000001</v>
      </c>
      <c r="E15" s="161">
        <f>+PL!E13</f>
        <v>7768.241</v>
      </c>
      <c r="F15" s="161">
        <f>+PL!F13</f>
        <v>7749.3670000000002</v>
      </c>
      <c r="G15" s="161">
        <f t="shared" si="0"/>
        <v>30990.637000000002</v>
      </c>
      <c r="H15" s="124">
        <v>7424.0140000000001</v>
      </c>
      <c r="I15" s="124">
        <v>6918.4840000000004</v>
      </c>
      <c r="J15" s="124">
        <v>6452.6859999999997</v>
      </c>
      <c r="K15" s="124">
        <v>6176.3370000000004</v>
      </c>
      <c r="L15" s="161">
        <f t="shared" si="1"/>
        <v>26971.521000000001</v>
      </c>
      <c r="M15" s="124">
        <v>6174.79</v>
      </c>
      <c r="N15" s="124">
        <v>6160.7550000000001</v>
      </c>
      <c r="O15" s="234">
        <v>6269.9390000000003</v>
      </c>
      <c r="P15" s="234">
        <v>6442.6139999999996</v>
      </c>
      <c r="Q15" s="161">
        <f t="shared" si="2"/>
        <v>25048.097999999998</v>
      </c>
      <c r="R15" s="124">
        <v>6446.6880000000001</v>
      </c>
    </row>
    <row r="16" spans="1:18" s="29" customFormat="1" ht="18" customHeight="1" x14ac:dyDescent="0.2">
      <c r="A16" s="37" t="s">
        <v>17</v>
      </c>
      <c r="B16" s="161">
        <f>+PL!B14</f>
        <v>26053.714</v>
      </c>
      <c r="C16" s="161">
        <f>+PL!C14</f>
        <v>7004.5389999999998</v>
      </c>
      <c r="D16" s="161">
        <f>+PL!D14</f>
        <v>7140.8059999999996</v>
      </c>
      <c r="E16" s="161">
        <f>+PL!E14</f>
        <v>7403.5010000000002</v>
      </c>
      <c r="F16" s="161">
        <f>+PL!F14</f>
        <v>7666.6679999999997</v>
      </c>
      <c r="G16" s="161">
        <f t="shared" si="0"/>
        <v>29215.513999999996</v>
      </c>
      <c r="H16" s="124">
        <v>7829.8159999999998</v>
      </c>
      <c r="I16" s="124">
        <v>7959.7449999999999</v>
      </c>
      <c r="J16" s="124">
        <v>8151.4629999999997</v>
      </c>
      <c r="K16" s="124">
        <v>8396.2189999999991</v>
      </c>
      <c r="L16" s="161">
        <f t="shared" si="1"/>
        <v>32337.242999999995</v>
      </c>
      <c r="M16" s="124">
        <v>8496.6450000000004</v>
      </c>
      <c r="N16" s="124">
        <v>8736.6329999999998</v>
      </c>
      <c r="O16" s="234">
        <v>9056.0509999999995</v>
      </c>
      <c r="P16" s="234">
        <v>9420.3160000000007</v>
      </c>
      <c r="Q16" s="161">
        <f t="shared" si="2"/>
        <v>35709.644999999997</v>
      </c>
      <c r="R16" s="124">
        <v>9510.0769999999993</v>
      </c>
    </row>
    <row r="17" spans="1:103" s="29" customFormat="1" ht="18" customHeight="1" x14ac:dyDescent="0.2">
      <c r="A17" s="218" t="s">
        <v>194</v>
      </c>
      <c r="B17" s="162">
        <v>12068.68</v>
      </c>
      <c r="C17" s="162">
        <v>3259.4079999999999</v>
      </c>
      <c r="D17" s="162">
        <v>3386.8910000000001</v>
      </c>
      <c r="E17" s="162">
        <v>3667.4789999999998</v>
      </c>
      <c r="F17" s="162">
        <v>3791.2820000000002</v>
      </c>
      <c r="G17" s="162">
        <v>14105.06</v>
      </c>
      <c r="H17" s="129">
        <v>3912.143</v>
      </c>
      <c r="I17" s="129">
        <v>4032.076</v>
      </c>
      <c r="J17" s="129">
        <v>4163.0910000000003</v>
      </c>
      <c r="K17" s="129">
        <v>4243.5950000000003</v>
      </c>
      <c r="L17" s="162">
        <v>16350.906000000001</v>
      </c>
      <c r="M17" s="129">
        <v>4379.643</v>
      </c>
      <c r="N17" s="129">
        <v>4561.6139999999996</v>
      </c>
      <c r="O17" s="236">
        <v>4664.4070000000002</v>
      </c>
      <c r="P17" s="236">
        <v>4818.4560000000001</v>
      </c>
      <c r="Q17" s="162">
        <v>18424.12</v>
      </c>
      <c r="R17" s="129">
        <v>5037.3835830000016</v>
      </c>
    </row>
    <row r="18" spans="1:103" s="29" customFormat="1" ht="11.25" customHeight="1" x14ac:dyDescent="0.2">
      <c r="A18" s="7"/>
      <c r="B18" s="163"/>
      <c r="C18" s="163"/>
      <c r="D18" s="163"/>
      <c r="E18" s="163"/>
      <c r="F18" s="163"/>
      <c r="G18" s="161"/>
      <c r="H18" s="187"/>
      <c r="I18" s="187"/>
      <c r="J18" s="187"/>
      <c r="K18" s="187"/>
      <c r="L18" s="161"/>
      <c r="M18" s="187"/>
      <c r="N18" s="187"/>
      <c r="O18" s="237"/>
      <c r="P18" s="237"/>
      <c r="Q18" s="161"/>
      <c r="R18" s="187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</row>
    <row r="19" spans="1:103" s="29" customFormat="1" ht="18" customHeight="1" x14ac:dyDescent="0.2">
      <c r="A19" s="37" t="s">
        <v>193</v>
      </c>
      <c r="B19" s="163">
        <f t="shared" ref="B19:Q19" si="4">+B12+B7</f>
        <v>35319.866000000002</v>
      </c>
      <c r="C19" s="163">
        <f t="shared" si="4"/>
        <v>9930.8130000000001</v>
      </c>
      <c r="D19" s="163">
        <f t="shared" si="4"/>
        <v>10447.226999999999</v>
      </c>
      <c r="E19" s="163">
        <f t="shared" si="4"/>
        <v>10613.127</v>
      </c>
      <c r="F19" s="163">
        <f t="shared" si="4"/>
        <v>10966.91</v>
      </c>
      <c r="G19" s="163">
        <f t="shared" si="4"/>
        <v>41958.076999999997</v>
      </c>
      <c r="H19" s="163">
        <f t="shared" si="4"/>
        <v>11338.91</v>
      </c>
      <c r="I19" s="163">
        <f t="shared" si="4"/>
        <v>11504.367</v>
      </c>
      <c r="J19" s="163">
        <f t="shared" si="4"/>
        <v>11541.576618999999</v>
      </c>
      <c r="K19" s="163">
        <f t="shared" si="4"/>
        <v>11700.892</v>
      </c>
      <c r="L19" s="163">
        <f t="shared" si="4"/>
        <v>46085.745619000001</v>
      </c>
      <c r="M19" s="163">
        <f t="shared" si="4"/>
        <v>11842.249</v>
      </c>
      <c r="N19" s="163">
        <f t="shared" si="4"/>
        <v>11741.715</v>
      </c>
      <c r="O19" s="238">
        <f t="shared" si="4"/>
        <v>11813.279999999999</v>
      </c>
      <c r="P19" s="238">
        <f t="shared" si="4"/>
        <v>12125.682000000001</v>
      </c>
      <c r="Q19" s="163">
        <f t="shared" si="4"/>
        <v>47522.926000000007</v>
      </c>
      <c r="R19" s="163">
        <f t="shared" ref="R19" si="5">+R12+R7</f>
        <v>10581.094000000001</v>
      </c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</row>
    <row r="20" spans="1:103" s="29" customFormat="1" ht="18" customHeight="1" x14ac:dyDescent="0.2">
      <c r="A20" s="7"/>
      <c r="B20" s="163"/>
      <c r="C20" s="163"/>
      <c r="D20" s="163"/>
      <c r="E20" s="163"/>
      <c r="F20" s="163"/>
      <c r="G20" s="161"/>
      <c r="H20" s="187"/>
      <c r="I20" s="187"/>
      <c r="J20" s="187"/>
      <c r="K20" s="187"/>
      <c r="L20" s="161"/>
      <c r="M20" s="187"/>
      <c r="N20" s="187"/>
      <c r="O20" s="237"/>
      <c r="P20" s="237"/>
      <c r="Q20" s="161"/>
      <c r="R20" s="187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</row>
    <row r="21" spans="1:103" s="29" customFormat="1" ht="18" customHeight="1" x14ac:dyDescent="0.2">
      <c r="A21" s="38" t="s">
        <v>9</v>
      </c>
      <c r="B21" s="164">
        <f>+PL!B20</f>
        <v>-88557.483999999997</v>
      </c>
      <c r="C21" s="164">
        <f>+PL!C20</f>
        <v>-23825.09</v>
      </c>
      <c r="D21" s="164">
        <f>+PL!D20</f>
        <v>-24675.281999999999</v>
      </c>
      <c r="E21" s="164">
        <f>+PL!E20</f>
        <v>-25275.378000000001</v>
      </c>
      <c r="F21" s="164">
        <f>+PL!F20</f>
        <v>-27481.704000000002</v>
      </c>
      <c r="G21" s="164">
        <f>+PL!G20</f>
        <v>-101257.454</v>
      </c>
      <c r="H21" s="208">
        <f>+PL!H20</f>
        <v>-25660.982</v>
      </c>
      <c r="I21" s="208">
        <f>+PL!I20</f>
        <v>-25492.608</v>
      </c>
      <c r="J21" s="208">
        <f>+PL!J20</f>
        <v>-25057.088</v>
      </c>
      <c r="K21" s="208">
        <f>+PL!K20</f>
        <v>-25881.386999999999</v>
      </c>
      <c r="L21" s="164">
        <f>SUM(H21:K21)</f>
        <v>-102092.065</v>
      </c>
      <c r="M21" s="208">
        <f>+PL!M20</f>
        <v>-24943.344000000001</v>
      </c>
      <c r="N21" s="208">
        <f>+PL!N20</f>
        <v>-24952.978999999999</v>
      </c>
      <c r="O21" s="239">
        <f>+PL!O20</f>
        <v>-24305.136999999999</v>
      </c>
      <c r="P21" s="239">
        <f>+PL!P20</f>
        <v>-25454.772000000001</v>
      </c>
      <c r="Q21" s="164">
        <f>SUM(M21:P21)</f>
        <v>-99656.232000000004</v>
      </c>
      <c r="R21" s="208">
        <f>+PL!R20</f>
        <v>-23144.645</v>
      </c>
    </row>
    <row r="22" spans="1:103" s="29" customFormat="1" ht="18" customHeight="1" x14ac:dyDescent="0.2">
      <c r="A22" s="29" t="s">
        <v>111</v>
      </c>
      <c r="B22" s="165">
        <v>-31384.809000000001</v>
      </c>
      <c r="C22" s="165">
        <v>-7919.2579999999998</v>
      </c>
      <c r="D22" s="165">
        <v>-7964.1419999999998</v>
      </c>
      <c r="E22" s="165">
        <v>-8024.73</v>
      </c>
      <c r="F22" s="165">
        <v>-7810.8109999999997</v>
      </c>
      <c r="G22" s="165">
        <f>SUM(C22:F22)</f>
        <v>-31718.940999999999</v>
      </c>
      <c r="H22" s="209">
        <v>-7263.7650000000003</v>
      </c>
      <c r="I22" s="209">
        <v>-6865.79</v>
      </c>
      <c r="J22" s="209">
        <v>-6572.5169999999998</v>
      </c>
      <c r="K22" s="209">
        <v>-6290.348</v>
      </c>
      <c r="L22" s="165">
        <f>SUM(H22:K22)</f>
        <v>-26992.42</v>
      </c>
      <c r="M22" s="209">
        <v>-6151.768</v>
      </c>
      <c r="N22" s="209">
        <v>-6189.1549999999997</v>
      </c>
      <c r="O22" s="240">
        <v>-6395.8040000000001</v>
      </c>
      <c r="P22" s="240">
        <v>-6636.12</v>
      </c>
      <c r="Q22" s="165">
        <f>SUM(M22:P22)</f>
        <v>-25372.846999999998</v>
      </c>
      <c r="R22" s="209">
        <v>-6401.8829999999998</v>
      </c>
    </row>
    <row r="23" spans="1:103" s="29" customFormat="1" ht="18" customHeight="1" x14ac:dyDescent="0.2">
      <c r="A23" s="29" t="s">
        <v>112</v>
      </c>
      <c r="B23" s="165">
        <v>-13828.181</v>
      </c>
      <c r="C23" s="165">
        <v>-3858.3980000000001</v>
      </c>
      <c r="D23" s="165">
        <v>-3947.36</v>
      </c>
      <c r="E23" s="165">
        <v>-3813.6759999999999</v>
      </c>
      <c r="F23" s="165">
        <v>-4489.8249999999998</v>
      </c>
      <c r="G23" s="165">
        <f t="shared" ref="G23:G26" si="6">SUM(C23:F23)</f>
        <v>-16109.258999999998</v>
      </c>
      <c r="H23" s="209">
        <v>-5238.3029999999999</v>
      </c>
      <c r="I23" s="209">
        <v>-5315.3249999999998</v>
      </c>
      <c r="J23" s="209">
        <v>-5227.3919999999998</v>
      </c>
      <c r="K23" s="209">
        <v>-5254.9390000000003</v>
      </c>
      <c r="L23" s="165">
        <f t="shared" ref="L23:L26" si="7">SUM(H23:K23)</f>
        <v>-21035.959000000003</v>
      </c>
      <c r="M23" s="209">
        <v>-5323.7950000000001</v>
      </c>
      <c r="N23" s="209">
        <v>-5277.5119999999997</v>
      </c>
      <c r="O23" s="240">
        <v>-5211.2049999999999</v>
      </c>
      <c r="P23" s="240">
        <v>-5241.5339999999997</v>
      </c>
      <c r="Q23" s="165">
        <f t="shared" ref="Q23:Q26" si="8">SUM(M23:P23)</f>
        <v>-21054.046000000002</v>
      </c>
      <c r="R23" s="209">
        <v>-5213.99</v>
      </c>
    </row>
    <row r="24" spans="1:103" s="29" customFormat="1" ht="18" customHeight="1" x14ac:dyDescent="0.2">
      <c r="A24" s="29" t="s">
        <v>113</v>
      </c>
      <c r="B24" s="165">
        <v>-5747.3159999999998</v>
      </c>
      <c r="C24" s="165">
        <v>-1460.819</v>
      </c>
      <c r="D24" s="165">
        <v>-1514.942</v>
      </c>
      <c r="E24" s="165">
        <v>-1528.95</v>
      </c>
      <c r="F24" s="165">
        <v>-1564.2</v>
      </c>
      <c r="G24" s="165">
        <f t="shared" si="6"/>
        <v>-6068.9110000000001</v>
      </c>
      <c r="H24" s="209">
        <v>-1615.521</v>
      </c>
      <c r="I24" s="209">
        <v>-1682.5</v>
      </c>
      <c r="J24" s="209">
        <v>-1640.865</v>
      </c>
      <c r="K24" s="209">
        <v>-1723.797</v>
      </c>
      <c r="L24" s="165">
        <f t="shared" si="7"/>
        <v>-6662.6829999999991</v>
      </c>
      <c r="M24" s="209">
        <v>-1802.53</v>
      </c>
      <c r="N24" s="209">
        <v>-1861.424</v>
      </c>
      <c r="O24" s="240">
        <v>-1752.335</v>
      </c>
      <c r="P24" s="240">
        <v>-1853.069</v>
      </c>
      <c r="Q24" s="165">
        <f t="shared" si="8"/>
        <v>-7269.3580000000002</v>
      </c>
      <c r="R24" s="209">
        <v>-1868.0709999999999</v>
      </c>
    </row>
    <row r="25" spans="1:103" s="29" customFormat="1" ht="18" customHeight="1" x14ac:dyDescent="0.2">
      <c r="A25" s="29" t="s">
        <v>124</v>
      </c>
      <c r="B25" s="165">
        <v>-32160.612000000001</v>
      </c>
      <c r="C25" s="165">
        <v>-9228.0319999999992</v>
      </c>
      <c r="D25" s="165">
        <v>-9781.2990000000009</v>
      </c>
      <c r="E25" s="165">
        <v>-10123.154</v>
      </c>
      <c r="F25" s="165">
        <v>-12153.844999999999</v>
      </c>
      <c r="G25" s="165">
        <f t="shared" si="6"/>
        <v>-41286.33</v>
      </c>
      <c r="H25" s="209">
        <v>-9990.5450000000001</v>
      </c>
      <c r="I25" s="209">
        <v>-10060.120000000001</v>
      </c>
      <c r="J25" s="209">
        <v>-10132.477999999999</v>
      </c>
      <c r="K25" s="209">
        <v>-10699.715</v>
      </c>
      <c r="L25" s="165">
        <f t="shared" si="7"/>
        <v>-40882.858</v>
      </c>
      <c r="M25" s="209">
        <v>-9974.2219999999998</v>
      </c>
      <c r="N25" s="209">
        <v>-9927.4110000000001</v>
      </c>
      <c r="O25" s="240">
        <v>-9180.7389999999996</v>
      </c>
      <c r="P25" s="240">
        <v>-9736.7690000000002</v>
      </c>
      <c r="Q25" s="165">
        <f t="shared" si="8"/>
        <v>-38819.141000000003</v>
      </c>
      <c r="R25" s="209">
        <v>-7132.0680000000002</v>
      </c>
    </row>
    <row r="26" spans="1:103" s="29" customFormat="1" ht="18" customHeight="1" x14ac:dyDescent="0.2">
      <c r="A26" s="32" t="s">
        <v>114</v>
      </c>
      <c r="B26" s="166">
        <v>-5436.5659999999998</v>
      </c>
      <c r="C26" s="166">
        <v>-1358.5830000000001</v>
      </c>
      <c r="D26" s="166">
        <v>-1467.539</v>
      </c>
      <c r="E26" s="166">
        <v>-1784.8679999999999</v>
      </c>
      <c r="F26" s="166">
        <v>-1463.0229999999999</v>
      </c>
      <c r="G26" s="166">
        <f t="shared" si="6"/>
        <v>-6074.0129999999999</v>
      </c>
      <c r="H26" s="210">
        <v>-1552.848</v>
      </c>
      <c r="I26" s="210">
        <v>-1568.873</v>
      </c>
      <c r="J26" s="210">
        <v>-1483.836</v>
      </c>
      <c r="K26" s="210">
        <v>-1912.588</v>
      </c>
      <c r="L26" s="166">
        <f t="shared" si="7"/>
        <v>-6518.1449999999995</v>
      </c>
      <c r="M26" s="210">
        <v>-1691.029</v>
      </c>
      <c r="N26" s="210">
        <v>-1697.4770000000001</v>
      </c>
      <c r="O26" s="241">
        <v>-1765.0540000000001</v>
      </c>
      <c r="P26" s="241">
        <v>-1987.28</v>
      </c>
      <c r="Q26" s="166">
        <f t="shared" si="8"/>
        <v>-7140.84</v>
      </c>
      <c r="R26" s="210">
        <v>-2528.6329999999998</v>
      </c>
    </row>
    <row r="27" spans="1:103" s="29" customFormat="1" ht="18" customHeight="1" x14ac:dyDescent="0.2">
      <c r="A27" s="39" t="s">
        <v>131</v>
      </c>
      <c r="B27" s="167">
        <f t="shared" ref="B27:Q27" si="9">+B4+B21</f>
        <v>19526.173999999999</v>
      </c>
      <c r="C27" s="167">
        <f t="shared" si="9"/>
        <v>4885.9340000000011</v>
      </c>
      <c r="D27" s="167">
        <f t="shared" si="9"/>
        <v>4771.8510000000024</v>
      </c>
      <c r="E27" s="167">
        <f t="shared" si="9"/>
        <v>4700.7799999999988</v>
      </c>
      <c r="F27" s="167">
        <f t="shared" si="9"/>
        <v>3010.2519999999968</v>
      </c>
      <c r="G27" s="167">
        <f t="shared" si="9"/>
        <v>17368.81700000001</v>
      </c>
      <c r="H27" s="211">
        <f t="shared" si="9"/>
        <v>5018.6029999999992</v>
      </c>
      <c r="I27" s="211">
        <f t="shared" si="9"/>
        <v>5031.7079999999987</v>
      </c>
      <c r="J27" s="211">
        <f t="shared" si="9"/>
        <v>5263.6549999999988</v>
      </c>
      <c r="K27" s="211">
        <f t="shared" si="9"/>
        <v>4592.6910000000025</v>
      </c>
      <c r="L27" s="167">
        <f t="shared" si="9"/>
        <v>19906.657000000007</v>
      </c>
      <c r="M27" s="211">
        <f t="shared" si="9"/>
        <v>5990.59</v>
      </c>
      <c r="N27" s="211">
        <f t="shared" si="9"/>
        <v>6217.3310000000019</v>
      </c>
      <c r="O27" s="242">
        <f t="shared" si="9"/>
        <v>7574.2960000000021</v>
      </c>
      <c r="P27" s="242">
        <f t="shared" si="9"/>
        <v>7388.4779999999992</v>
      </c>
      <c r="Q27" s="167">
        <f t="shared" si="9"/>
        <v>27170.695000000007</v>
      </c>
      <c r="R27" s="211">
        <f t="shared" ref="R27" si="10">+R4+R21</f>
        <v>8330.3359999999993</v>
      </c>
    </row>
    <row r="28" spans="1:103" s="29" customFormat="1" ht="18" customHeight="1" x14ac:dyDescent="0.2">
      <c r="A28" s="168" t="s">
        <v>139</v>
      </c>
      <c r="B28" s="168"/>
      <c r="C28" s="169"/>
      <c r="D28" s="169"/>
      <c r="E28" s="169"/>
      <c r="F28" s="169"/>
      <c r="G28" s="170"/>
      <c r="H28" s="188"/>
      <c r="I28" s="188"/>
      <c r="J28" s="188"/>
      <c r="K28" s="188"/>
      <c r="L28" s="170"/>
      <c r="M28" s="188"/>
      <c r="N28" s="188"/>
      <c r="Q28" s="170"/>
      <c r="R28" s="188"/>
    </row>
    <row r="29" spans="1:103" s="29" customFormat="1" ht="18" customHeight="1" x14ac:dyDescent="0.2">
      <c r="A29" s="34"/>
      <c r="B29" s="169"/>
      <c r="C29" s="169"/>
      <c r="D29" s="169"/>
      <c r="E29" s="169"/>
      <c r="F29" s="169"/>
      <c r="G29" s="170"/>
      <c r="H29" s="188"/>
      <c r="I29" s="188"/>
      <c r="J29" s="188"/>
      <c r="K29" s="188"/>
      <c r="L29" s="170"/>
      <c r="M29" s="188"/>
      <c r="N29" s="188"/>
      <c r="Q29" s="170"/>
      <c r="R29" s="188"/>
    </row>
    <row r="30" spans="1:103" s="29" customFormat="1" ht="18" customHeight="1" x14ac:dyDescent="0.2">
      <c r="A30" s="34" t="s">
        <v>149</v>
      </c>
      <c r="B30" s="169"/>
      <c r="C30" s="169"/>
      <c r="D30" s="169"/>
      <c r="E30" s="169"/>
      <c r="F30" s="169"/>
      <c r="G30" s="170"/>
      <c r="H30" s="188"/>
      <c r="I30" s="189"/>
      <c r="J30" s="189"/>
      <c r="K30" s="189"/>
      <c r="L30" s="170"/>
      <c r="M30" s="188"/>
      <c r="N30" s="188"/>
      <c r="Q30" s="170"/>
      <c r="R30" s="188"/>
    </row>
    <row r="31" spans="1:103" s="29" customFormat="1" ht="18" customHeight="1" x14ac:dyDescent="0.2">
      <c r="A31" s="57" t="s">
        <v>9</v>
      </c>
      <c r="B31" s="171">
        <f>+B21</f>
        <v>-88557.483999999997</v>
      </c>
      <c r="C31" s="171">
        <f>+PL!U20</f>
        <v>-24307.177</v>
      </c>
      <c r="D31" s="171">
        <f>+PL!V20</f>
        <v>-25178.163</v>
      </c>
      <c r="E31" s="171">
        <f>+PL!W20</f>
        <v>-25794.983</v>
      </c>
      <c r="F31" s="171">
        <f>+PL!X20</f>
        <v>-25977.131000000001</v>
      </c>
      <c r="G31" s="172">
        <v>-101257.454</v>
      </c>
      <c r="H31" s="212">
        <f>+H21</f>
        <v>-25660.982</v>
      </c>
      <c r="I31" s="212">
        <f>+I21</f>
        <v>-25492.608</v>
      </c>
      <c r="J31" s="212">
        <f>+J21</f>
        <v>-25057.088</v>
      </c>
      <c r="K31" s="212">
        <f>+K21</f>
        <v>-25881.386999999999</v>
      </c>
      <c r="L31" s="172">
        <f t="shared" ref="L31:L32" si="11">SUM(H31:K31)</f>
        <v>-102092.065</v>
      </c>
      <c r="M31" s="212">
        <f>+M21</f>
        <v>-24943.344000000001</v>
      </c>
      <c r="N31" s="212">
        <f>+N21</f>
        <v>-24952.978999999999</v>
      </c>
      <c r="O31" s="243">
        <f>+O21</f>
        <v>-24305.136999999999</v>
      </c>
      <c r="P31" s="243">
        <f t="shared" ref="P31" si="12">+P21</f>
        <v>-25454.772000000001</v>
      </c>
      <c r="Q31" s="172">
        <f t="shared" ref="Q31:Q32" si="13">SUM(M31:P31)</f>
        <v>-99656.232000000004</v>
      </c>
      <c r="R31" s="212">
        <f>+R21</f>
        <v>-23144.645</v>
      </c>
    </row>
    <row r="32" spans="1:103" s="29" customFormat="1" ht="18" customHeight="1" x14ac:dyDescent="0.2">
      <c r="A32" s="58" t="s">
        <v>131</v>
      </c>
      <c r="B32" s="173">
        <v>19525.516000000003</v>
      </c>
      <c r="C32" s="173">
        <f>+C4+C31</f>
        <v>4403.8470000000016</v>
      </c>
      <c r="D32" s="173">
        <f>+D4+D31</f>
        <v>4268.9700000000012</v>
      </c>
      <c r="E32" s="173">
        <f>+E4+E31</f>
        <v>4181.1749999999993</v>
      </c>
      <c r="F32" s="173">
        <f>+F4+F31</f>
        <v>4514.8249999999971</v>
      </c>
      <c r="G32" s="174">
        <v>17368.546000000002</v>
      </c>
      <c r="H32" s="213">
        <f>+H4+H31</f>
        <v>5018.6029999999992</v>
      </c>
      <c r="I32" s="213">
        <f>+I4+I31</f>
        <v>5031.7079999999987</v>
      </c>
      <c r="J32" s="213">
        <f>+J4+J31</f>
        <v>5263.6549999999988</v>
      </c>
      <c r="K32" s="213">
        <f>+K4+K31</f>
        <v>4592.6910000000025</v>
      </c>
      <c r="L32" s="174">
        <f t="shared" si="11"/>
        <v>19906.656999999999</v>
      </c>
      <c r="M32" s="213">
        <f>+M4+M31</f>
        <v>5990.59</v>
      </c>
      <c r="N32" s="213">
        <f>+N4+N31</f>
        <v>6217.3310000000019</v>
      </c>
      <c r="O32" s="244">
        <f>+O4+O31</f>
        <v>7574.2960000000021</v>
      </c>
      <c r="P32" s="244">
        <f>+P4+P31</f>
        <v>7388.4779999999992</v>
      </c>
      <c r="Q32" s="174">
        <f t="shared" si="13"/>
        <v>27170.695000000003</v>
      </c>
      <c r="R32" s="213">
        <f>+R4+R31</f>
        <v>8330.3359999999993</v>
      </c>
    </row>
    <row r="33" spans="1:63" ht="18" customHeight="1" x14ac:dyDescent="0.2">
      <c r="G33" s="31"/>
      <c r="L33" s="31"/>
      <c r="O33" s="29"/>
      <c r="P33" s="29"/>
      <c r="Q33" s="3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1:63" ht="18" customHeight="1" x14ac:dyDescent="0.2">
      <c r="G34" s="31"/>
      <c r="L34" s="31"/>
      <c r="O34" s="29"/>
      <c r="P34" s="29"/>
      <c r="Q34" s="3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</row>
    <row r="35" spans="1:63" ht="18" customHeight="1" x14ac:dyDescent="0.2">
      <c r="A35" s="29" t="s">
        <v>121</v>
      </c>
      <c r="G35" s="31"/>
      <c r="I35" s="32"/>
      <c r="J35" s="32"/>
      <c r="K35" s="32"/>
      <c r="L35" s="31"/>
      <c r="O35" s="29"/>
      <c r="P35" s="29"/>
      <c r="Q35" s="3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</row>
    <row r="36" spans="1:63" s="29" customFormat="1" ht="18" customHeight="1" x14ac:dyDescent="0.2">
      <c r="A36" s="96" t="s">
        <v>97</v>
      </c>
      <c r="B36" s="38">
        <v>1414809</v>
      </c>
      <c r="C36" s="38">
        <f>SUM(C37:C39,C42)</f>
        <v>1483729</v>
      </c>
      <c r="D36" s="38">
        <f>SUM(D37:D39,D42)</f>
        <v>1561978</v>
      </c>
      <c r="E36" s="38">
        <f>SUM(E37:E39,E42)</f>
        <v>1664513</v>
      </c>
      <c r="F36" s="38">
        <f>SUM(F37:F39,F42)</f>
        <v>1757761</v>
      </c>
      <c r="G36" s="38">
        <v>1757761</v>
      </c>
      <c r="H36" s="38">
        <v>1792638</v>
      </c>
      <c r="I36" s="119">
        <v>1827220</v>
      </c>
      <c r="J36" s="119">
        <v>1902586</v>
      </c>
      <c r="K36" s="119">
        <v>2038687</v>
      </c>
      <c r="L36" s="38">
        <f>+K36</f>
        <v>2038687</v>
      </c>
      <c r="M36" s="38">
        <v>2135482</v>
      </c>
      <c r="N36" s="38">
        <v>2180704</v>
      </c>
      <c r="O36" s="38">
        <v>2258371</v>
      </c>
      <c r="P36" s="38">
        <v>2303717</v>
      </c>
      <c r="Q36" s="38">
        <v>2303717</v>
      </c>
      <c r="R36" s="38">
        <v>2299032</v>
      </c>
    </row>
    <row r="37" spans="1:63" s="29" customFormat="1" ht="18" customHeight="1" x14ac:dyDescent="0.2">
      <c r="A37" s="97" t="s">
        <v>95</v>
      </c>
      <c r="B37" s="31">
        <v>709</v>
      </c>
      <c r="C37" s="31">
        <v>721</v>
      </c>
      <c r="D37" s="31">
        <v>735</v>
      </c>
      <c r="E37" s="31">
        <v>748</v>
      </c>
      <c r="F37" s="31">
        <v>743</v>
      </c>
      <c r="G37" s="31">
        <v>743</v>
      </c>
      <c r="H37" s="31">
        <v>736</v>
      </c>
      <c r="I37" s="31">
        <v>743</v>
      </c>
      <c r="J37" s="31">
        <v>757</v>
      </c>
      <c r="K37" s="31">
        <v>769</v>
      </c>
      <c r="L37" s="31">
        <f t="shared" ref="L37:L46" si="14">+K37</f>
        <v>769</v>
      </c>
      <c r="M37" s="31">
        <v>778</v>
      </c>
      <c r="N37" s="31">
        <v>778</v>
      </c>
      <c r="O37" s="245">
        <v>782</v>
      </c>
      <c r="P37" s="245">
        <v>791</v>
      </c>
      <c r="Q37" s="31">
        <v>791</v>
      </c>
      <c r="R37" s="31">
        <v>764</v>
      </c>
    </row>
    <row r="38" spans="1:63" s="29" customFormat="1" ht="18" customHeight="1" x14ac:dyDescent="0.2">
      <c r="A38" s="98" t="s">
        <v>96</v>
      </c>
      <c r="B38" s="31">
        <v>1299</v>
      </c>
      <c r="C38" s="31">
        <v>1289</v>
      </c>
      <c r="D38" s="31">
        <v>1303</v>
      </c>
      <c r="E38" s="31">
        <v>1294</v>
      </c>
      <c r="F38" s="31">
        <v>1265</v>
      </c>
      <c r="G38" s="31">
        <v>1265</v>
      </c>
      <c r="H38" s="31">
        <v>1251</v>
      </c>
      <c r="I38" s="31">
        <v>1240</v>
      </c>
      <c r="J38" s="31">
        <v>1259</v>
      </c>
      <c r="K38" s="31">
        <v>1245</v>
      </c>
      <c r="L38" s="31">
        <f t="shared" si="14"/>
        <v>1245</v>
      </c>
      <c r="M38" s="31">
        <v>1246</v>
      </c>
      <c r="N38" s="31">
        <v>1239</v>
      </c>
      <c r="O38" s="245">
        <v>1225</v>
      </c>
      <c r="P38" s="245">
        <v>1200</v>
      </c>
      <c r="Q38" s="31">
        <v>1200</v>
      </c>
      <c r="R38" s="31">
        <v>1202</v>
      </c>
    </row>
    <row r="39" spans="1:63" s="29" customFormat="1" ht="18" customHeight="1" x14ac:dyDescent="0.2">
      <c r="A39" s="98" t="s">
        <v>98</v>
      </c>
      <c r="B39" s="31">
        <v>1339586</v>
      </c>
      <c r="C39" s="31">
        <v>1407806</v>
      </c>
      <c r="D39" s="31">
        <v>1483479</v>
      </c>
      <c r="E39" s="31">
        <v>1583905</v>
      </c>
      <c r="F39" s="31">
        <v>1675123</v>
      </c>
      <c r="G39" s="31">
        <v>1675123</v>
      </c>
      <c r="H39" s="31">
        <v>1709359</v>
      </c>
      <c r="I39" s="31">
        <v>1741824</v>
      </c>
      <c r="J39" s="31">
        <v>1815268</v>
      </c>
      <c r="K39" s="31">
        <v>1949927</v>
      </c>
      <c r="L39" s="31">
        <f t="shared" si="14"/>
        <v>1949927</v>
      </c>
      <c r="M39" s="31">
        <v>2046836</v>
      </c>
      <c r="N39" s="31">
        <v>2090428</v>
      </c>
      <c r="O39" s="245">
        <v>2165723</v>
      </c>
      <c r="P39" s="245">
        <v>2209836</v>
      </c>
      <c r="Q39" s="31">
        <v>2209836</v>
      </c>
      <c r="R39" s="31">
        <v>2205759</v>
      </c>
    </row>
    <row r="40" spans="1:63" s="224" customFormat="1" ht="18" customHeight="1" x14ac:dyDescent="0.2">
      <c r="A40" s="223" t="s">
        <v>198</v>
      </c>
      <c r="B40" s="225">
        <f t="shared" ref="B40:N40" si="15">B39-B41</f>
        <v>514855</v>
      </c>
      <c r="C40" s="225">
        <f t="shared" si="15"/>
        <v>520780</v>
      </c>
      <c r="D40" s="225">
        <f t="shared" si="15"/>
        <v>547412</v>
      </c>
      <c r="E40" s="225">
        <f t="shared" si="15"/>
        <v>585013</v>
      </c>
      <c r="F40" s="225">
        <f t="shared" si="15"/>
        <v>627267</v>
      </c>
      <c r="G40" s="225">
        <f t="shared" si="15"/>
        <v>627267</v>
      </c>
      <c r="H40" s="225">
        <f t="shared" si="15"/>
        <v>637169</v>
      </c>
      <c r="I40" s="225">
        <f t="shared" si="15"/>
        <v>651255</v>
      </c>
      <c r="J40" s="225">
        <f t="shared" si="15"/>
        <v>710604</v>
      </c>
      <c r="K40" s="225">
        <f t="shared" si="15"/>
        <v>842811</v>
      </c>
      <c r="L40" s="225">
        <f t="shared" si="15"/>
        <v>842811</v>
      </c>
      <c r="M40" s="225">
        <f t="shared" si="15"/>
        <v>922819</v>
      </c>
      <c r="N40" s="225">
        <f t="shared" si="15"/>
        <v>967548</v>
      </c>
      <c r="O40" s="246">
        <v>1046470</v>
      </c>
      <c r="P40" s="246">
        <v>1110415</v>
      </c>
      <c r="Q40" s="225">
        <v>1110415</v>
      </c>
      <c r="R40" s="225">
        <v>1163312</v>
      </c>
    </row>
    <row r="41" spans="1:63" s="29" customFormat="1" ht="18" customHeight="1" x14ac:dyDescent="0.2">
      <c r="A41" s="223" t="s">
        <v>199</v>
      </c>
      <c r="B41" s="117">
        <v>824731</v>
      </c>
      <c r="C41" s="117">
        <v>887026</v>
      </c>
      <c r="D41" s="117">
        <v>936067</v>
      </c>
      <c r="E41" s="117">
        <v>998892</v>
      </c>
      <c r="F41" s="117">
        <v>1047856</v>
      </c>
      <c r="G41" s="117">
        <v>1047856</v>
      </c>
      <c r="H41" s="117">
        <v>1072190</v>
      </c>
      <c r="I41" s="117">
        <v>1090569</v>
      </c>
      <c r="J41" s="117">
        <v>1104664</v>
      </c>
      <c r="K41" s="117">
        <v>1107116</v>
      </c>
      <c r="L41" s="117">
        <f t="shared" si="14"/>
        <v>1107116</v>
      </c>
      <c r="M41" s="117">
        <v>1124017</v>
      </c>
      <c r="N41" s="117">
        <v>1122880</v>
      </c>
      <c r="O41" s="247">
        <v>1119253</v>
      </c>
      <c r="P41" s="247">
        <v>1099421</v>
      </c>
      <c r="Q41" s="117">
        <v>1099421</v>
      </c>
      <c r="R41" s="117">
        <v>1042447</v>
      </c>
    </row>
    <row r="42" spans="1:63" s="29" customFormat="1" ht="18" customHeight="1" x14ac:dyDescent="0.2">
      <c r="A42" s="98" t="s">
        <v>99</v>
      </c>
      <c r="B42" s="31">
        <v>73215</v>
      </c>
      <c r="C42" s="31">
        <v>73913</v>
      </c>
      <c r="D42" s="31">
        <v>76461</v>
      </c>
      <c r="E42" s="31">
        <v>78566</v>
      </c>
      <c r="F42" s="31">
        <v>80630</v>
      </c>
      <c r="G42" s="31">
        <v>80630</v>
      </c>
      <c r="H42" s="31">
        <v>81292</v>
      </c>
      <c r="I42" s="33">
        <v>83413</v>
      </c>
      <c r="J42" s="33">
        <v>85302</v>
      </c>
      <c r="K42" s="33">
        <v>86746</v>
      </c>
      <c r="L42" s="31">
        <f t="shared" si="14"/>
        <v>86746</v>
      </c>
      <c r="M42" s="31">
        <v>86622</v>
      </c>
      <c r="N42" s="31">
        <v>88259</v>
      </c>
      <c r="O42" s="245">
        <v>90641</v>
      </c>
      <c r="P42" s="245">
        <v>91890</v>
      </c>
      <c r="Q42" s="31">
        <v>91890</v>
      </c>
      <c r="R42" s="31">
        <v>91307</v>
      </c>
    </row>
    <row r="43" spans="1:63" s="29" customFormat="1" ht="18" customHeight="1" x14ac:dyDescent="0.2">
      <c r="A43" s="38" t="s">
        <v>15</v>
      </c>
      <c r="B43" s="38">
        <v>1363531</v>
      </c>
      <c r="C43" s="38">
        <v>1387825</v>
      </c>
      <c r="D43" s="38">
        <v>1395648</v>
      </c>
      <c r="E43" s="38">
        <v>1391322</v>
      </c>
      <c r="F43" s="38">
        <v>1400928</v>
      </c>
      <c r="G43" s="38">
        <v>1400928</v>
      </c>
      <c r="H43" s="38">
        <v>1407024</v>
      </c>
      <c r="I43" s="119">
        <v>1408665</v>
      </c>
      <c r="J43" s="119">
        <v>1405848</v>
      </c>
      <c r="K43" s="119">
        <v>1410006</v>
      </c>
      <c r="L43" s="38">
        <f t="shared" si="14"/>
        <v>1410006</v>
      </c>
      <c r="M43" s="38">
        <v>1402062</v>
      </c>
      <c r="N43" s="38">
        <v>1384933</v>
      </c>
      <c r="O43" s="38">
        <v>1380594</v>
      </c>
      <c r="P43" s="38">
        <v>1379277</v>
      </c>
      <c r="Q43" s="38">
        <v>1379277</v>
      </c>
      <c r="R43" s="38">
        <v>1396386</v>
      </c>
    </row>
    <row r="44" spans="1:63" s="29" customFormat="1" ht="18" customHeight="1" x14ac:dyDescent="0.2">
      <c r="A44" s="29" t="s">
        <v>107</v>
      </c>
      <c r="B44" s="29">
        <v>1005092</v>
      </c>
      <c r="C44" s="29">
        <v>1035728</v>
      </c>
      <c r="D44" s="29">
        <v>1048136</v>
      </c>
      <c r="E44" s="29">
        <v>1048855</v>
      </c>
      <c r="F44" s="29">
        <v>1062921</v>
      </c>
      <c r="G44" s="31">
        <v>1062921</v>
      </c>
      <c r="H44" s="31">
        <v>1073763</v>
      </c>
      <c r="I44" s="31">
        <v>1075758</v>
      </c>
      <c r="J44" s="31">
        <v>1072576</v>
      </c>
      <c r="K44" s="31">
        <v>1075083</v>
      </c>
      <c r="L44" s="31">
        <f t="shared" si="14"/>
        <v>1075083</v>
      </c>
      <c r="M44" s="31">
        <v>1063165</v>
      </c>
      <c r="N44" s="31">
        <v>1044681</v>
      </c>
      <c r="O44" s="245">
        <v>1037227</v>
      </c>
      <c r="P44" s="245">
        <v>1034148</v>
      </c>
      <c r="Q44" s="31">
        <v>1034148</v>
      </c>
      <c r="R44" s="31">
        <v>1053173</v>
      </c>
    </row>
    <row r="45" spans="1:63" s="29" customFormat="1" ht="18" customHeight="1" x14ac:dyDescent="0.2">
      <c r="A45" s="98" t="s">
        <v>108</v>
      </c>
      <c r="B45" s="31">
        <f>+B43-B44</f>
        <v>358439</v>
      </c>
      <c r="C45" s="31">
        <f t="shared" ref="C45:G45" si="16">+C43-C44</f>
        <v>352097</v>
      </c>
      <c r="D45" s="31">
        <f t="shared" si="16"/>
        <v>347512</v>
      </c>
      <c r="E45" s="31">
        <f t="shared" si="16"/>
        <v>342467</v>
      </c>
      <c r="F45" s="31">
        <f t="shared" si="16"/>
        <v>338007</v>
      </c>
      <c r="G45" s="31">
        <f t="shared" si="16"/>
        <v>338007</v>
      </c>
      <c r="H45" s="31">
        <v>333261</v>
      </c>
      <c r="I45" s="33">
        <v>332907</v>
      </c>
      <c r="J45" s="33">
        <v>333272</v>
      </c>
      <c r="K45" s="33">
        <v>334923</v>
      </c>
      <c r="L45" s="31">
        <f t="shared" si="14"/>
        <v>334923</v>
      </c>
      <c r="M45" s="31">
        <v>338897</v>
      </c>
      <c r="N45" s="31">
        <v>340252</v>
      </c>
      <c r="O45" s="245">
        <v>343367</v>
      </c>
      <c r="P45" s="245">
        <v>345129</v>
      </c>
      <c r="Q45" s="31">
        <v>345129</v>
      </c>
      <c r="R45" s="31">
        <v>343213</v>
      </c>
    </row>
    <row r="46" spans="1:63" s="29" customFormat="1" ht="18" customHeight="1" x14ac:dyDescent="0.2">
      <c r="A46" s="40" t="s">
        <v>23</v>
      </c>
      <c r="B46" s="41">
        <v>3120.2</v>
      </c>
      <c r="C46" s="41">
        <v>3373.2</v>
      </c>
      <c r="D46" s="41">
        <v>3548</v>
      </c>
      <c r="E46" s="41">
        <v>3621</v>
      </c>
      <c r="F46" s="41">
        <v>3897.2</v>
      </c>
      <c r="G46" s="41">
        <v>3897.2</v>
      </c>
      <c r="H46" s="41">
        <v>4272</v>
      </c>
      <c r="I46" s="41">
        <v>4454</v>
      </c>
      <c r="J46" s="41">
        <v>4745.7</v>
      </c>
      <c r="K46" s="41">
        <v>5115.8999999999996</v>
      </c>
      <c r="L46" s="41">
        <f t="shared" si="14"/>
        <v>5115.8999999999996</v>
      </c>
      <c r="M46" s="41">
        <v>5288.7</v>
      </c>
      <c r="N46" s="41">
        <v>5869</v>
      </c>
      <c r="O46" s="226">
        <v>6021.9</v>
      </c>
      <c r="P46" s="226">
        <v>6624.1</v>
      </c>
      <c r="Q46" s="41">
        <v>6624.1</v>
      </c>
      <c r="R46" s="41">
        <v>7108.2</v>
      </c>
    </row>
    <row r="47" spans="1:63" ht="18" customHeight="1" x14ac:dyDescent="0.2"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</row>
    <row r="48" spans="1:63" ht="18" customHeight="1" x14ac:dyDescent="0.2">
      <c r="A48" s="5" t="s">
        <v>100</v>
      </c>
      <c r="B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</row>
    <row r="49" spans="1:63" ht="18" customHeight="1" x14ac:dyDescent="0.2">
      <c r="A49" s="5" t="s">
        <v>160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</row>
    <row r="50" spans="1:63" ht="18" customHeight="1" x14ac:dyDescent="0.2">
      <c r="A50" s="5" t="s">
        <v>101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</row>
    <row r="51" spans="1:63" ht="18" customHeight="1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</row>
    <row r="52" spans="1:63" ht="18" customHeight="1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</row>
  </sheetData>
  <phoneticPr fontId="4"/>
  <pageMargins left="0.19685039370078741" right="0.19685039370078741" top="0.98425196850393704" bottom="0.98425196850393704" header="0.51181102362204722" footer="0.51181102362204722"/>
  <pageSetup paperSize="8" scale="59" orientation="landscape" r:id="rId1"/>
  <ignoredErrors>
    <ignoredError sqref="G12 G14 G22:G26 G6:G7 G10:G11 Q8:Q9" formulaRange="1"/>
    <ignoredError sqref="G13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1"/>
  <sheetViews>
    <sheetView zoomScale="70" zoomScaleNormal="70" zoomScaleSheetLayoutView="70" workbookViewId="0">
      <pane xSplit="1" ySplit="3" topLeftCell="B4" activePane="bottomRight" state="frozen"/>
      <selection activeCell="E12" sqref="A1:XFD1048576"/>
      <selection pane="topRight" activeCell="E12" sqref="A1:XFD1048576"/>
      <selection pane="bottomLeft" activeCell="E12" sqref="A1:XFD1048576"/>
      <selection pane="bottomRight"/>
    </sheetView>
  </sheetViews>
  <sheetFormatPr defaultColWidth="9.109375" defaultRowHeight="17.399999999999999" x14ac:dyDescent="0.5"/>
  <cols>
    <col min="1" max="1" width="51.44140625" style="13" bestFit="1" customWidth="1"/>
    <col min="2" max="18" width="12.6640625" style="13" customWidth="1"/>
    <col min="19" max="22" width="9.6640625" style="13" customWidth="1"/>
    <col min="23" max="72" width="9.109375" style="13"/>
    <col min="73" max="16384" width="9.109375" style="15"/>
  </cols>
  <sheetData>
    <row r="1" spans="1:18" ht="25.2" customHeight="1" x14ac:dyDescent="0.55000000000000004">
      <c r="A1" s="8" t="s">
        <v>28</v>
      </c>
    </row>
    <row r="2" spans="1:18" ht="18" customHeight="1" x14ac:dyDescent="0.5">
      <c r="A2" s="16"/>
      <c r="B2" s="55" t="s">
        <v>0</v>
      </c>
      <c r="C2" s="55" t="s">
        <v>1</v>
      </c>
      <c r="D2" s="55"/>
      <c r="E2" s="55"/>
      <c r="F2" s="55"/>
      <c r="G2" s="55"/>
      <c r="H2" s="55" t="s">
        <v>137</v>
      </c>
      <c r="I2" s="55"/>
      <c r="J2" s="55"/>
      <c r="K2" s="55"/>
      <c r="L2" s="55"/>
      <c r="M2" s="55" t="s">
        <v>187</v>
      </c>
      <c r="R2" s="55" t="s">
        <v>203</v>
      </c>
    </row>
    <row r="3" spans="1:18" x14ac:dyDescent="0.5">
      <c r="A3" s="6" t="s">
        <v>151</v>
      </c>
      <c r="B3" s="53" t="s">
        <v>206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206</v>
      </c>
      <c r="H3" s="53" t="s">
        <v>105</v>
      </c>
      <c r="I3" s="53" t="s">
        <v>172</v>
      </c>
      <c r="J3" s="53" t="s">
        <v>176</v>
      </c>
      <c r="K3" s="53" t="s">
        <v>180</v>
      </c>
      <c r="L3" s="53" t="s">
        <v>206</v>
      </c>
      <c r="M3" s="53" t="s">
        <v>185</v>
      </c>
      <c r="N3" s="53" t="s">
        <v>190</v>
      </c>
      <c r="O3" s="53" t="s">
        <v>196</v>
      </c>
      <c r="P3" s="53" t="s">
        <v>178</v>
      </c>
      <c r="Q3" s="53" t="s">
        <v>206</v>
      </c>
      <c r="R3" s="53" t="s">
        <v>204</v>
      </c>
    </row>
    <row r="4" spans="1:18" s="13" customFormat="1" ht="16.2" x14ac:dyDescent="0.45">
      <c r="A4" s="69" t="s">
        <v>7</v>
      </c>
      <c r="B4" s="125">
        <f>+PL!B15</f>
        <v>64118.978999999999</v>
      </c>
      <c r="C4" s="125">
        <f>+PL!C15</f>
        <v>15132.221</v>
      </c>
      <c r="D4" s="125">
        <f>+PL!D15</f>
        <v>15862.233</v>
      </c>
      <c r="E4" s="125">
        <f>+PL!E15</f>
        <v>17407.184000000001</v>
      </c>
      <c r="F4" s="125">
        <f>+PL!F15</f>
        <v>21250.751</v>
      </c>
      <c r="G4" s="125">
        <f>SUM(C4:F4)</f>
        <v>69652.388999999996</v>
      </c>
      <c r="H4" s="125">
        <f>+PL!H15</f>
        <v>18109.204000000002</v>
      </c>
      <c r="I4" s="125">
        <f>+PL!I15</f>
        <v>17806.403999999999</v>
      </c>
      <c r="J4" s="125">
        <f>+PL!J15</f>
        <v>20146.597000000002</v>
      </c>
      <c r="K4" s="125">
        <f>+PL!K15</f>
        <v>22331.23</v>
      </c>
      <c r="L4" s="125">
        <f>SUM(H4:K4)</f>
        <v>78393.434999999998</v>
      </c>
      <c r="M4" s="125">
        <f>+PL!M15</f>
        <v>18874.96</v>
      </c>
      <c r="N4" s="125">
        <f>+PL!N15</f>
        <v>19291.714</v>
      </c>
      <c r="O4" s="228">
        <f>+PL!O15</f>
        <v>21760.024000000001</v>
      </c>
      <c r="P4" s="125">
        <f>+PL!P15</f>
        <v>23357.214</v>
      </c>
      <c r="Q4" s="125">
        <f>SUM(M4:P4)</f>
        <v>83283.912000000011</v>
      </c>
      <c r="R4" s="125">
        <f>+PL!R15</f>
        <v>20806.635999999999</v>
      </c>
    </row>
    <row r="5" spans="1:18" s="13" customFormat="1" ht="18" customHeight="1" x14ac:dyDescent="0.45">
      <c r="A5" s="70" t="s">
        <v>18</v>
      </c>
      <c r="B5" s="126">
        <f>+PL!B16</f>
        <v>26212.468000000001</v>
      </c>
      <c r="C5" s="126">
        <f>+PL!C16</f>
        <v>4959.0209999999988</v>
      </c>
      <c r="D5" s="126">
        <f>+PL!D16</f>
        <v>5830.84</v>
      </c>
      <c r="E5" s="126">
        <f>+PL!E16</f>
        <v>6811.4080000000013</v>
      </c>
      <c r="F5" s="126">
        <f>+PL!F16</f>
        <v>10280.748</v>
      </c>
      <c r="G5" s="126">
        <f t="shared" ref="G5:G8" si="0">SUM(C5:F5)</f>
        <v>27882.017</v>
      </c>
      <c r="H5" s="126">
        <f>+PL!H16</f>
        <v>7249.2089999999998</v>
      </c>
      <c r="I5" s="126">
        <f>+PL!I16</f>
        <v>6504.0249999999996</v>
      </c>
      <c r="J5" s="126">
        <f>+PL!J16</f>
        <v>8327.7530000000006</v>
      </c>
      <c r="K5" s="126">
        <f>+PL!K16</f>
        <v>9894.9240000000009</v>
      </c>
      <c r="L5" s="126">
        <f t="shared" ref="L5:L14" si="1">SUM(H5:K5)</f>
        <v>31975.911</v>
      </c>
      <c r="M5" s="126">
        <f>+PL!M16</f>
        <v>6549.7060000000001</v>
      </c>
      <c r="N5" s="126">
        <f>+PL!N16</f>
        <v>6470.0839999999998</v>
      </c>
      <c r="O5" s="229">
        <f>+PL!O16</f>
        <v>8667.0580000000009</v>
      </c>
      <c r="P5" s="126">
        <f>+PL!P16</f>
        <v>10080.43</v>
      </c>
      <c r="Q5" s="126">
        <f>+PL!Q16</f>
        <v>31767.278000000002</v>
      </c>
      <c r="R5" s="126">
        <f>+PL!R16</f>
        <v>6832.2839999999997</v>
      </c>
    </row>
    <row r="6" spans="1:18" s="13" customFormat="1" ht="18" customHeight="1" x14ac:dyDescent="0.45">
      <c r="A6" s="70" t="s">
        <v>19</v>
      </c>
      <c r="B6" s="126">
        <f>+PL!B17</f>
        <v>37906.510999999999</v>
      </c>
      <c r="C6" s="126">
        <f>+PL!C17</f>
        <v>10173.200000000001</v>
      </c>
      <c r="D6" s="126">
        <f>+PL!D17</f>
        <v>10031.393</v>
      </c>
      <c r="E6" s="126">
        <f>+PL!E17</f>
        <v>10595.776</v>
      </c>
      <c r="F6" s="126">
        <f>+PL!F17</f>
        <v>10970.003000000001</v>
      </c>
      <c r="G6" s="126">
        <f t="shared" si="0"/>
        <v>41770.372000000003</v>
      </c>
      <c r="H6" s="126">
        <f>+PL!H17</f>
        <v>10859.995000000001</v>
      </c>
      <c r="I6" s="126">
        <f>+PL!I17</f>
        <v>11302.379000000001</v>
      </c>
      <c r="J6" s="126">
        <f>+PL!J17</f>
        <v>11818.843999999999</v>
      </c>
      <c r="K6" s="126">
        <f>+PL!K17</f>
        <v>12436.306</v>
      </c>
      <c r="L6" s="126">
        <f t="shared" si="1"/>
        <v>46417.524000000005</v>
      </c>
      <c r="M6" s="126">
        <f>+PL!M17</f>
        <v>12325.254000000001</v>
      </c>
      <c r="N6" s="126">
        <f>+PL!N17</f>
        <v>12821.63</v>
      </c>
      <c r="O6" s="229">
        <f>+PL!O17</f>
        <v>13092.966</v>
      </c>
      <c r="P6" s="126">
        <f>+PL!P17</f>
        <v>13276.784</v>
      </c>
      <c r="Q6" s="126">
        <f>+PL!Q17</f>
        <v>51516.633999999998</v>
      </c>
      <c r="R6" s="126">
        <f>+PL!R17</f>
        <v>13974.352000000001</v>
      </c>
    </row>
    <row r="7" spans="1:18" s="1" customFormat="1" ht="18" customHeight="1" x14ac:dyDescent="0.45">
      <c r="A7" s="222" t="s">
        <v>192</v>
      </c>
      <c r="B7" s="219">
        <v>15505.537</v>
      </c>
      <c r="C7" s="219">
        <v>4185.0559999999996</v>
      </c>
      <c r="D7" s="219">
        <v>4257.8029999999999</v>
      </c>
      <c r="E7" s="219">
        <v>4398.9070000000002</v>
      </c>
      <c r="F7" s="219">
        <v>4585.8879999999999</v>
      </c>
      <c r="G7" s="219">
        <v>17427.653999999999</v>
      </c>
      <c r="H7" s="219">
        <v>4691.0569999999998</v>
      </c>
      <c r="I7" s="219">
        <v>5135.7839999999997</v>
      </c>
      <c r="J7" s="219">
        <v>5439.3069999999998</v>
      </c>
      <c r="K7" s="219">
        <v>5649.223</v>
      </c>
      <c r="L7" s="219">
        <v>20915.371999999999</v>
      </c>
      <c r="M7" s="219">
        <v>5539.28</v>
      </c>
      <c r="N7" s="219">
        <v>5682.326</v>
      </c>
      <c r="O7" s="230">
        <v>6038.0789999999997</v>
      </c>
      <c r="P7" s="219">
        <v>6192.6620000000003</v>
      </c>
      <c r="Q7" s="219">
        <v>23452.347000000002</v>
      </c>
      <c r="R7" s="219">
        <v>5963.9889999999996</v>
      </c>
    </row>
    <row r="8" spans="1:18" s="13" customFormat="1" ht="18" customHeight="1" x14ac:dyDescent="0.45">
      <c r="A8" s="71" t="s">
        <v>10</v>
      </c>
      <c r="B8" s="128">
        <f>+PL!B21</f>
        <v>-56941.688999999998</v>
      </c>
      <c r="C8" s="128">
        <f>+PL!C21</f>
        <v>-13599.657999999999</v>
      </c>
      <c r="D8" s="128">
        <f>+PL!D21</f>
        <v>-13709.911</v>
      </c>
      <c r="E8" s="128">
        <f>+PL!E21</f>
        <v>-14662.835999999999</v>
      </c>
      <c r="F8" s="128">
        <f>+PL!F21</f>
        <v>-17899.494999999999</v>
      </c>
      <c r="G8" s="128">
        <f t="shared" si="0"/>
        <v>-59871.899999999994</v>
      </c>
      <c r="H8" s="128">
        <f>+PL!H21</f>
        <v>-16219.38</v>
      </c>
      <c r="I8" s="128">
        <f>+PL!I21</f>
        <v>-15522.606</v>
      </c>
      <c r="J8" s="128">
        <f>+PL!J21</f>
        <v>-17369.638999999999</v>
      </c>
      <c r="K8" s="128">
        <f>+PL!K21</f>
        <v>-18472.516</v>
      </c>
      <c r="L8" s="128">
        <f t="shared" si="1"/>
        <v>-67584.141000000003</v>
      </c>
      <c r="M8" s="128">
        <f>+PL!M21</f>
        <v>-16883.807000000001</v>
      </c>
      <c r="N8" s="128">
        <f>+PL!N21</f>
        <v>-16506.123</v>
      </c>
      <c r="O8" s="231">
        <f>+PL!O21</f>
        <v>-18281.933000000001</v>
      </c>
      <c r="P8" s="128">
        <f>+PL!P21</f>
        <v>-19525.041000000001</v>
      </c>
      <c r="Q8" s="128">
        <f t="shared" ref="Q8:Q14" si="2">SUM(M8:P8)</f>
        <v>-71196.903999999995</v>
      </c>
      <c r="R8" s="128">
        <f>+PL!R21</f>
        <v>-17959.886999999999</v>
      </c>
    </row>
    <row r="9" spans="1:18" s="13" customFormat="1" ht="18" customHeight="1" x14ac:dyDescent="0.45">
      <c r="A9" s="113" t="s">
        <v>115</v>
      </c>
      <c r="B9" s="124">
        <v>-8611.3559999999998</v>
      </c>
      <c r="C9" s="124">
        <v>-2156.5709999999999</v>
      </c>
      <c r="D9" s="124">
        <v>-2195.5740000000001</v>
      </c>
      <c r="E9" s="124">
        <v>-2175.085</v>
      </c>
      <c r="F9" s="124">
        <v>-2213.7629999999999</v>
      </c>
      <c r="G9" s="124">
        <v>-8740.9930000000004</v>
      </c>
      <c r="H9" s="124">
        <v>-2373.8240000000001</v>
      </c>
      <c r="I9" s="124">
        <v>-2442.6219999999998</v>
      </c>
      <c r="J9" s="124">
        <v>-2396.3380000000002</v>
      </c>
      <c r="K9" s="124">
        <v>-2519.0309999999999</v>
      </c>
      <c r="L9" s="124">
        <f t="shared" si="1"/>
        <v>-9731.8149999999987</v>
      </c>
      <c r="M9" s="124">
        <v>-2469.4490000000001</v>
      </c>
      <c r="N9" s="124">
        <v>-2685.9</v>
      </c>
      <c r="O9" s="161">
        <v>-2613.9169999999999</v>
      </c>
      <c r="P9" s="124">
        <v>-2711.4209999999998</v>
      </c>
      <c r="Q9" s="124">
        <f t="shared" si="2"/>
        <v>-10480.687</v>
      </c>
      <c r="R9" s="124">
        <v>-2861.0920000000001</v>
      </c>
    </row>
    <row r="10" spans="1:18" s="13" customFormat="1" ht="18" customHeight="1" x14ac:dyDescent="0.45">
      <c r="A10" s="113" t="s">
        <v>116</v>
      </c>
      <c r="B10" s="124">
        <v>-8994.2150000000001</v>
      </c>
      <c r="C10" s="124">
        <v>-2327.723</v>
      </c>
      <c r="D10" s="124">
        <v>-2397.2429999999999</v>
      </c>
      <c r="E10" s="124">
        <v>-2448.35</v>
      </c>
      <c r="F10" s="124">
        <v>-2462.0120000000002</v>
      </c>
      <c r="G10" s="124">
        <v>-9635.3280000000013</v>
      </c>
      <c r="H10" s="124">
        <v>-3173.4450000000002</v>
      </c>
      <c r="I10" s="124">
        <v>-3188.596</v>
      </c>
      <c r="J10" s="124">
        <v>-3057.0010000000002</v>
      </c>
      <c r="K10" s="124">
        <v>-3082.5549139999998</v>
      </c>
      <c r="L10" s="124">
        <f t="shared" si="1"/>
        <v>-12501.596914000002</v>
      </c>
      <c r="M10" s="124">
        <v>-2977.8719999999998</v>
      </c>
      <c r="N10" s="124">
        <v>-2951.38</v>
      </c>
      <c r="O10" s="161">
        <v>-2922.01</v>
      </c>
      <c r="P10" s="124">
        <v>-2801.0210000000002</v>
      </c>
      <c r="Q10" s="124">
        <f t="shared" si="2"/>
        <v>-11652.283000000001</v>
      </c>
      <c r="R10" s="124">
        <v>-2755.395</v>
      </c>
    </row>
    <row r="11" spans="1:18" s="13" customFormat="1" ht="18" customHeight="1" x14ac:dyDescent="0.45">
      <c r="A11" s="113" t="s">
        <v>114</v>
      </c>
      <c r="B11" s="124">
        <v>-2528.221</v>
      </c>
      <c r="C11" s="124">
        <v>-821.23</v>
      </c>
      <c r="D11" s="124">
        <v>-903.99699999999996</v>
      </c>
      <c r="E11" s="124">
        <v>-866.17200000000003</v>
      </c>
      <c r="F11" s="124">
        <v>-976.00300000000004</v>
      </c>
      <c r="G11" s="124">
        <v>-3567.402</v>
      </c>
      <c r="H11" s="124">
        <v>-860.07600000000002</v>
      </c>
      <c r="I11" s="124">
        <v>-1176.579</v>
      </c>
      <c r="J11" s="124">
        <v>-1508.193</v>
      </c>
      <c r="K11" s="124">
        <v>-1521.13</v>
      </c>
      <c r="L11" s="124">
        <f t="shared" si="1"/>
        <v>-5065.9780000000001</v>
      </c>
      <c r="M11" s="124">
        <v>-1482.8389999999999</v>
      </c>
      <c r="N11" s="124">
        <v>-1589.819</v>
      </c>
      <c r="O11" s="161">
        <v>-1680.085</v>
      </c>
      <c r="P11" s="124">
        <v>-1890.71</v>
      </c>
      <c r="Q11" s="124">
        <f t="shared" si="2"/>
        <v>-6643.4530000000004</v>
      </c>
      <c r="R11" s="124">
        <v>-1917.354</v>
      </c>
    </row>
    <row r="12" spans="1:18" s="13" customFormat="1" ht="18" customHeight="1" x14ac:dyDescent="0.45">
      <c r="A12" s="113" t="s">
        <v>117</v>
      </c>
      <c r="B12" s="124">
        <v>-23488.769</v>
      </c>
      <c r="C12" s="124">
        <v>-5565.0219999999999</v>
      </c>
      <c r="D12" s="124">
        <v>-5523.8450000000003</v>
      </c>
      <c r="E12" s="124">
        <v>-5817.6629999999996</v>
      </c>
      <c r="F12" s="124">
        <v>-5940.0919999999996</v>
      </c>
      <c r="G12" s="124">
        <v>-22846.621999999999</v>
      </c>
      <c r="H12" s="124">
        <v>-5534.5379999999996</v>
      </c>
      <c r="I12" s="124">
        <v>-5753.0190000000002</v>
      </c>
      <c r="J12" s="124">
        <v>-5913.2460000000001</v>
      </c>
      <c r="K12" s="124">
        <v>-6044.9750860000004</v>
      </c>
      <c r="L12" s="124">
        <f t="shared" si="1"/>
        <v>-23245.778085999998</v>
      </c>
      <c r="M12" s="124">
        <v>-5812.8249999999998</v>
      </c>
      <c r="N12" s="124">
        <v>-6222.9539999999997</v>
      </c>
      <c r="O12" s="161">
        <v>-6323.6090000000004</v>
      </c>
      <c r="P12" s="124">
        <v>-6750.8760000000002</v>
      </c>
      <c r="Q12" s="124">
        <f t="shared" si="2"/>
        <v>-25110.263999999999</v>
      </c>
      <c r="R12" s="124">
        <v>-6887.7659999999996</v>
      </c>
    </row>
    <row r="13" spans="1:18" s="13" customFormat="1" ht="18" customHeight="1" x14ac:dyDescent="0.45">
      <c r="A13" s="114" t="s">
        <v>118</v>
      </c>
      <c r="B13" s="129">
        <v>-13319.128000000001</v>
      </c>
      <c r="C13" s="129">
        <v>-2729.1120000000001</v>
      </c>
      <c r="D13" s="129">
        <v>-2689.252</v>
      </c>
      <c r="E13" s="129">
        <v>-3355.5659999999998</v>
      </c>
      <c r="F13" s="129">
        <v>-6307.625</v>
      </c>
      <c r="G13" s="129">
        <v>-15081.555</v>
      </c>
      <c r="H13" s="129">
        <v>-4277.4970000000003</v>
      </c>
      <c r="I13" s="129">
        <v>-2961.79</v>
      </c>
      <c r="J13" s="129">
        <v>-4494.8609999999999</v>
      </c>
      <c r="K13" s="129">
        <v>-5304.8249999999998</v>
      </c>
      <c r="L13" s="129">
        <f t="shared" si="1"/>
        <v>-17038.973000000002</v>
      </c>
      <c r="M13" s="129">
        <v>-4140.8220000000001</v>
      </c>
      <c r="N13" s="129">
        <v>-3056.07</v>
      </c>
      <c r="O13" s="162">
        <v>-4742.3119999999999</v>
      </c>
      <c r="P13" s="129">
        <v>-5371.0129999999999</v>
      </c>
      <c r="Q13" s="129">
        <f t="shared" si="2"/>
        <v>-17310.217000000001</v>
      </c>
      <c r="R13" s="129">
        <v>-3538.28</v>
      </c>
    </row>
    <row r="14" spans="1:18" s="13" customFormat="1" ht="18" customHeight="1" x14ac:dyDescent="0.45">
      <c r="A14" s="45" t="s">
        <v>132</v>
      </c>
      <c r="B14" s="130">
        <f>+B4+B8</f>
        <v>7177.2900000000009</v>
      </c>
      <c r="C14" s="130">
        <f t="shared" ref="C14:G14" si="3">+C4+C8</f>
        <v>1532.5630000000001</v>
      </c>
      <c r="D14" s="130">
        <f t="shared" si="3"/>
        <v>2152.3220000000001</v>
      </c>
      <c r="E14" s="130">
        <f t="shared" si="3"/>
        <v>2744.3480000000018</v>
      </c>
      <c r="F14" s="130">
        <f t="shared" si="3"/>
        <v>3351.2560000000012</v>
      </c>
      <c r="G14" s="130">
        <f t="shared" si="3"/>
        <v>9780.4890000000014</v>
      </c>
      <c r="H14" s="130">
        <f>+H4+H8</f>
        <v>1889.8240000000023</v>
      </c>
      <c r="I14" s="130">
        <f>+I4+I8</f>
        <v>2283.7979999999989</v>
      </c>
      <c r="J14" s="130">
        <f>+J4+J8</f>
        <v>2776.9580000000024</v>
      </c>
      <c r="K14" s="130">
        <f>+K4+K8</f>
        <v>3858.7139999999999</v>
      </c>
      <c r="L14" s="130">
        <f t="shared" si="1"/>
        <v>10809.294000000004</v>
      </c>
      <c r="M14" s="130">
        <f>+M4+M8</f>
        <v>1991.1529999999984</v>
      </c>
      <c r="N14" s="130">
        <f>+N4+N8</f>
        <v>2785.5910000000003</v>
      </c>
      <c r="O14" s="207">
        <f>+O4+O8</f>
        <v>3478.0910000000003</v>
      </c>
      <c r="P14" s="130">
        <f>+P4+P8</f>
        <v>3832.1729999999989</v>
      </c>
      <c r="Q14" s="130">
        <f t="shared" si="2"/>
        <v>12087.007999999998</v>
      </c>
      <c r="R14" s="130">
        <f>+R4+R8</f>
        <v>2846.7489999999998</v>
      </c>
    </row>
    <row r="15" spans="1:18" s="13" customFormat="1" ht="18" customHeight="1" x14ac:dyDescent="0.45">
      <c r="A15" s="20"/>
      <c r="B15" s="132"/>
      <c r="C15" s="132"/>
      <c r="D15" s="132"/>
      <c r="E15" s="132"/>
      <c r="F15" s="132"/>
      <c r="G15" s="132"/>
      <c r="H15" s="186"/>
      <c r="I15" s="186"/>
      <c r="J15" s="186"/>
      <c r="K15" s="186"/>
      <c r="L15" s="132"/>
      <c r="M15" s="186"/>
      <c r="N15" s="186"/>
      <c r="O15" s="193"/>
      <c r="P15" s="186"/>
      <c r="Q15" s="132"/>
      <c r="R15" s="186"/>
    </row>
    <row r="16" spans="1:18" s="13" customFormat="1" ht="18" customHeight="1" x14ac:dyDescent="0.45">
      <c r="A16" s="20" t="s">
        <v>195</v>
      </c>
      <c r="B16" s="132">
        <v>17935.683000000001</v>
      </c>
      <c r="C16" s="132">
        <v>4834.7349999999997</v>
      </c>
      <c r="D16" s="132">
        <v>4927.2120000000004</v>
      </c>
      <c r="E16" s="132">
        <v>5099.8010000000004</v>
      </c>
      <c r="F16" s="132">
        <v>5267.6710000000003</v>
      </c>
      <c r="G16" s="132">
        <v>20129.419000000002</v>
      </c>
      <c r="H16" s="132">
        <v>5353.7110000000002</v>
      </c>
      <c r="I16" s="132">
        <v>5809.7929999999997</v>
      </c>
      <c r="J16" s="132">
        <v>6111.6719999999996</v>
      </c>
      <c r="K16" s="132">
        <v>6305.5439999999999</v>
      </c>
      <c r="L16" s="132">
        <v>23580.720000000001</v>
      </c>
      <c r="M16" s="132">
        <v>6189.8360000000002</v>
      </c>
      <c r="N16" s="132">
        <v>6363.1909999999998</v>
      </c>
      <c r="O16" s="193">
        <v>6739.8950000000004</v>
      </c>
      <c r="P16" s="132">
        <v>6910.4790000000003</v>
      </c>
      <c r="Q16" s="132">
        <f>SUM(M16:P16)</f>
        <v>26203.400999999998</v>
      </c>
      <c r="R16" s="132">
        <v>6683.6760000000004</v>
      </c>
    </row>
    <row r="17" spans="1:18" s="13" customFormat="1" ht="18" customHeight="1" x14ac:dyDescent="0.45">
      <c r="A17" s="20"/>
      <c r="B17" s="132"/>
      <c r="C17" s="132"/>
      <c r="D17" s="132"/>
      <c r="E17" s="132"/>
      <c r="F17" s="132"/>
      <c r="G17" s="132"/>
      <c r="H17" s="186"/>
      <c r="I17" s="186"/>
      <c r="J17" s="186"/>
      <c r="K17" s="186"/>
      <c r="L17" s="132"/>
      <c r="M17" s="186"/>
      <c r="N17" s="186"/>
      <c r="O17" s="193"/>
      <c r="P17" s="186"/>
      <c r="Q17" s="132"/>
      <c r="R17" s="186"/>
    </row>
    <row r="18" spans="1:18" s="21" customFormat="1" ht="18" customHeight="1" x14ac:dyDescent="0.45">
      <c r="A18" s="43" t="s">
        <v>162</v>
      </c>
      <c r="B18" s="175"/>
      <c r="C18" s="175"/>
      <c r="D18" s="175"/>
      <c r="E18" s="175"/>
      <c r="F18" s="175"/>
      <c r="G18" s="175"/>
      <c r="H18" s="190"/>
      <c r="I18" s="190"/>
      <c r="J18" s="190"/>
      <c r="K18" s="190"/>
      <c r="L18" s="175"/>
      <c r="M18" s="190"/>
      <c r="N18" s="190"/>
      <c r="O18" s="232"/>
      <c r="P18" s="190"/>
      <c r="Q18" s="175"/>
      <c r="R18" s="190"/>
    </row>
    <row r="19" spans="1:18" s="13" customFormat="1" ht="18" customHeight="1" x14ac:dyDescent="0.45">
      <c r="A19" s="44" t="s">
        <v>161</v>
      </c>
      <c r="B19" s="131">
        <f t="shared" ref="B19:F19" si="4">SUM(B20:B21)</f>
        <v>46595.518000000004</v>
      </c>
      <c r="C19" s="131">
        <f t="shared" si="4"/>
        <v>50498.776999999995</v>
      </c>
      <c r="D19" s="131">
        <f t="shared" si="4"/>
        <v>50528.58</v>
      </c>
      <c r="E19" s="131">
        <f t="shared" si="4"/>
        <v>51801.875</v>
      </c>
      <c r="F19" s="131">
        <f t="shared" si="4"/>
        <v>51114.552000000003</v>
      </c>
      <c r="G19" s="131">
        <f>SUM(G20:G21)</f>
        <v>51114.552000000003</v>
      </c>
      <c r="H19" s="131">
        <v>55222.3</v>
      </c>
      <c r="I19" s="131">
        <v>51549.576000000001</v>
      </c>
      <c r="J19" s="131">
        <v>55283.72</v>
      </c>
      <c r="K19" s="131">
        <v>55863.667000000001</v>
      </c>
      <c r="L19" s="131">
        <f>SUM(L20:L21)</f>
        <v>55863.666999999994</v>
      </c>
      <c r="M19" s="131">
        <v>57631.254999999997</v>
      </c>
      <c r="N19" s="131">
        <v>60987.603000000003</v>
      </c>
      <c r="O19" s="191">
        <v>61758.351000000002</v>
      </c>
      <c r="P19" s="131">
        <v>62893.828000000001</v>
      </c>
      <c r="Q19" s="131">
        <v>62893.828000000001</v>
      </c>
      <c r="R19" s="131">
        <v>67496.411999999997</v>
      </c>
    </row>
    <row r="20" spans="1:18" s="13" customFormat="1" ht="30" customHeight="1" x14ac:dyDescent="0.45">
      <c r="A20" s="99" t="s">
        <v>102</v>
      </c>
      <c r="B20" s="132">
        <v>6994.6369999999997</v>
      </c>
      <c r="C20" s="132">
        <v>9657.3989999999994</v>
      </c>
      <c r="D20" s="132">
        <v>10969.231</v>
      </c>
      <c r="E20" s="132">
        <v>10965.903</v>
      </c>
      <c r="F20" s="132">
        <v>7839.8429999999998</v>
      </c>
      <c r="G20" s="132">
        <f>+F20</f>
        <v>7839.8429999999998</v>
      </c>
      <c r="H20" s="132">
        <v>8708.7630000000008</v>
      </c>
      <c r="I20" s="132">
        <v>8696.3230000000003</v>
      </c>
      <c r="J20" s="132">
        <v>9064.1229999999996</v>
      </c>
      <c r="K20" s="132">
        <v>7506.7910000000002</v>
      </c>
      <c r="L20" s="132">
        <f>+K20</f>
        <v>7506.7910000000002</v>
      </c>
      <c r="M20" s="132">
        <v>7650.2420000000002</v>
      </c>
      <c r="N20" s="132">
        <v>9646.3809999999994</v>
      </c>
      <c r="O20" s="193">
        <v>9763.125</v>
      </c>
      <c r="P20" s="132">
        <v>8329.8729999999996</v>
      </c>
      <c r="Q20" s="132">
        <v>8329.8729999999996</v>
      </c>
      <c r="R20" s="132">
        <v>11072.897000000001</v>
      </c>
    </row>
    <row r="21" spans="1:18" s="13" customFormat="1" ht="18" customHeight="1" x14ac:dyDescent="0.45">
      <c r="A21" s="73" t="s">
        <v>29</v>
      </c>
      <c r="B21" s="133">
        <v>39600.881000000001</v>
      </c>
      <c r="C21" s="133">
        <v>40841.377999999997</v>
      </c>
      <c r="D21" s="133">
        <v>39559.349000000002</v>
      </c>
      <c r="E21" s="133">
        <v>40835.972000000002</v>
      </c>
      <c r="F21" s="133">
        <v>43274.709000000003</v>
      </c>
      <c r="G21" s="133">
        <f>+F21</f>
        <v>43274.709000000003</v>
      </c>
      <c r="H21" s="133">
        <v>46513.536999999997</v>
      </c>
      <c r="I21" s="133">
        <v>42853.252999999997</v>
      </c>
      <c r="J21" s="133">
        <v>46219.597000000002</v>
      </c>
      <c r="K21" s="133">
        <v>48356.875999999997</v>
      </c>
      <c r="L21" s="133">
        <f>+K21</f>
        <v>48356.875999999997</v>
      </c>
      <c r="M21" s="133">
        <v>49981.012999999999</v>
      </c>
      <c r="N21" s="133">
        <v>51341.222000000002</v>
      </c>
      <c r="O21" s="195">
        <v>51995.226000000002</v>
      </c>
      <c r="P21" s="133">
        <v>54563.955000000002</v>
      </c>
      <c r="Q21" s="133">
        <v>54563.955000000002</v>
      </c>
      <c r="R21" s="133">
        <v>56423.514999999999</v>
      </c>
    </row>
    <row r="22" spans="1:18" s="13" customFormat="1" ht="18" customHeight="1" x14ac:dyDescent="0.45">
      <c r="A22" s="46" t="s">
        <v>163</v>
      </c>
      <c r="B22" s="131">
        <f t="shared" ref="B22" si="5">SUM(B23:B24)</f>
        <v>68995.801000000007</v>
      </c>
      <c r="C22" s="131">
        <f t="shared" ref="C22" si="6">SUM(C23:C24)</f>
        <v>19035.48</v>
      </c>
      <c r="D22" s="131">
        <f t="shared" ref="D22" si="7">SUM(D23:D24)</f>
        <v>15892.037</v>
      </c>
      <c r="E22" s="131">
        <f t="shared" ref="E22" si="8">SUM(E23:E24)</f>
        <v>18680.478999999999</v>
      </c>
      <c r="F22" s="131">
        <f t="shared" ref="F22" si="9">SUM(F23:F24)</f>
        <v>20694.080000000002</v>
      </c>
      <c r="G22" s="131">
        <f>SUM(G23:G24)</f>
        <v>74302.076000000001</v>
      </c>
      <c r="H22" s="131">
        <v>22216.952000000001</v>
      </c>
      <c r="I22" s="131">
        <v>14133.68</v>
      </c>
      <c r="J22" s="131">
        <v>23880.741000000002</v>
      </c>
      <c r="K22" s="131">
        <v>22911.177</v>
      </c>
      <c r="L22" s="131">
        <f>SUM(L23:L24)</f>
        <v>83142.55</v>
      </c>
      <c r="M22" s="131">
        <v>20642.547999999999</v>
      </c>
      <c r="N22" s="131">
        <v>22648.062000000002</v>
      </c>
      <c r="O22" s="191">
        <v>22530.771999999997</v>
      </c>
      <c r="P22" s="131">
        <v>24492.690999999999</v>
      </c>
      <c r="Q22" s="131">
        <v>90314.073000000004</v>
      </c>
      <c r="R22" s="131">
        <v>21648.517</v>
      </c>
    </row>
    <row r="23" spans="1:18" s="13" customFormat="1" ht="30" customHeight="1" x14ac:dyDescent="0.45">
      <c r="A23" s="99" t="s">
        <v>103</v>
      </c>
      <c r="B23" s="132">
        <v>25813.82</v>
      </c>
      <c r="C23" s="132">
        <v>7578.1890000000003</v>
      </c>
      <c r="D23" s="132">
        <v>7115.4889999999996</v>
      </c>
      <c r="E23" s="132">
        <v>6915.4639999999999</v>
      </c>
      <c r="F23" s="132">
        <v>7345.6350000000002</v>
      </c>
      <c r="G23" s="132">
        <v>28954.776999999998</v>
      </c>
      <c r="H23" s="132">
        <v>8118.1289999999999</v>
      </c>
      <c r="I23" s="132">
        <v>6491.585</v>
      </c>
      <c r="J23" s="132">
        <v>8695.5529999999999</v>
      </c>
      <c r="K23" s="132">
        <v>8337.5920000000006</v>
      </c>
      <c r="L23" s="132">
        <f t="shared" ref="L23:L24" si="10">SUM(H23:K23)</f>
        <v>31642.859</v>
      </c>
      <c r="M23" s="132">
        <v>6693.1570000000002</v>
      </c>
      <c r="N23" s="132">
        <v>8466.223</v>
      </c>
      <c r="O23" s="193">
        <v>8783.8019999999997</v>
      </c>
      <c r="P23" s="132">
        <v>8647.1779999999999</v>
      </c>
      <c r="Q23" s="132">
        <v>32590.36</v>
      </c>
      <c r="R23" s="132">
        <v>8737.3760000000002</v>
      </c>
    </row>
    <row r="24" spans="1:18" s="13" customFormat="1" ht="18" customHeight="1" x14ac:dyDescent="0.45">
      <c r="A24" s="73" t="s">
        <v>30</v>
      </c>
      <c r="B24" s="133">
        <v>43181.981</v>
      </c>
      <c r="C24" s="133">
        <v>11457.290999999999</v>
      </c>
      <c r="D24" s="133">
        <v>8776.5480000000007</v>
      </c>
      <c r="E24" s="133">
        <v>11765.014999999999</v>
      </c>
      <c r="F24" s="133">
        <v>13348.445</v>
      </c>
      <c r="G24" s="133">
        <v>45347.298999999999</v>
      </c>
      <c r="H24" s="133">
        <v>14098.823</v>
      </c>
      <c r="I24" s="133">
        <v>7642.0950000000003</v>
      </c>
      <c r="J24" s="133">
        <v>15185.188</v>
      </c>
      <c r="K24" s="133">
        <v>14573.584999999999</v>
      </c>
      <c r="L24" s="133">
        <f t="shared" si="10"/>
        <v>51499.690999999999</v>
      </c>
      <c r="M24" s="133">
        <v>13949.391</v>
      </c>
      <c r="N24" s="133">
        <v>14181.839</v>
      </c>
      <c r="O24" s="195">
        <v>13746.97</v>
      </c>
      <c r="P24" s="133">
        <v>15845.513000000001</v>
      </c>
      <c r="Q24" s="133">
        <v>57723.712999999996</v>
      </c>
      <c r="R24" s="133">
        <v>12911.141</v>
      </c>
    </row>
    <row r="25" spans="1:18" x14ac:dyDescent="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P25" s="255"/>
      <c r="Q25" s="256"/>
      <c r="R25" s="20"/>
    </row>
    <row r="26" spans="1:18" x14ac:dyDescent="0.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P26" s="255"/>
      <c r="Q26" s="256"/>
      <c r="R26" s="17"/>
    </row>
    <row r="27" spans="1:18" x14ac:dyDescent="0.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P27" s="255"/>
      <c r="Q27" s="256"/>
      <c r="R27" s="17"/>
    </row>
    <row r="28" spans="1:18" x14ac:dyDescent="0.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P28" s="255"/>
      <c r="Q28" s="256"/>
      <c r="R28" s="17"/>
    </row>
    <row r="29" spans="1:18" x14ac:dyDescent="0.5">
      <c r="C29" s="17"/>
      <c r="D29" s="17"/>
      <c r="E29" s="17"/>
      <c r="F29" s="17"/>
      <c r="G29" s="17"/>
      <c r="L29" s="17"/>
      <c r="P29" s="255"/>
      <c r="Q29" s="256"/>
    </row>
    <row r="30" spans="1:18" x14ac:dyDescent="0.5">
      <c r="C30" s="17"/>
      <c r="D30" s="17"/>
      <c r="E30" s="17"/>
      <c r="F30" s="17"/>
      <c r="G30" s="17"/>
      <c r="L30" s="17"/>
      <c r="P30" s="255"/>
      <c r="Q30" s="256"/>
    </row>
    <row r="31" spans="1:18" x14ac:dyDescent="0.5">
      <c r="C31" s="17"/>
      <c r="D31" s="17"/>
      <c r="E31" s="17"/>
      <c r="F31" s="17"/>
      <c r="G31" s="17"/>
      <c r="L31" s="17"/>
    </row>
  </sheetData>
  <phoneticPr fontId="4"/>
  <pageMargins left="0.19685039370078741" right="0.19685039370078741" top="0.98425196850393704" bottom="0.98425196850393704" header="0.51181102362204722" footer="0.51181102362204722"/>
  <pageSetup paperSize="8" scale="76" orientation="landscape" r:id="rId1"/>
  <ignoredErrors>
    <ignoredError sqref="L18:L24 L9: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zoomScale="90" zoomScaleNormal="90" zoomScaleSheetLayoutView="85" workbookViewId="0">
      <pane xSplit="1" ySplit="3" topLeftCell="B4" activePane="bottomRight" state="frozen"/>
      <selection activeCell="E12" sqref="A1:XFD1048576"/>
      <selection pane="topRight" activeCell="E12" sqref="A1:XFD1048576"/>
      <selection pane="bottomLeft" activeCell="E12" sqref="A1:XFD1048576"/>
      <selection pane="bottomRight"/>
    </sheetView>
  </sheetViews>
  <sheetFormatPr defaultColWidth="9.109375" defaultRowHeight="17.399999999999999" x14ac:dyDescent="0.5"/>
  <cols>
    <col min="1" max="1" width="57.88671875" style="74" customWidth="1"/>
    <col min="2" max="2" width="12.6640625" style="13" customWidth="1"/>
    <col min="3" max="3" width="12.6640625" style="115" customWidth="1"/>
    <col min="4" max="6" width="12.6640625" style="13" customWidth="1"/>
    <col min="7" max="7" width="12.6640625" style="20" customWidth="1"/>
    <col min="8" max="11" width="12.6640625" style="115" customWidth="1"/>
    <col min="12" max="12" width="12.6640625" style="20" customWidth="1"/>
    <col min="13" max="13" width="12.6640625" style="115" customWidth="1"/>
    <col min="14" max="17" width="12.6640625" style="13" customWidth="1"/>
    <col min="18" max="18" width="12.6640625" style="115" customWidth="1"/>
    <col min="19" max="47" width="9.109375" style="13"/>
    <col min="48" max="16384" width="9.109375" style="15"/>
  </cols>
  <sheetData>
    <row r="1" spans="1:19" ht="25.2" customHeight="1" x14ac:dyDescent="0.55000000000000004">
      <c r="A1" s="139" t="s">
        <v>62</v>
      </c>
      <c r="B1" s="17"/>
      <c r="C1" s="140"/>
      <c r="D1" s="17"/>
      <c r="E1" s="17"/>
      <c r="F1" s="17"/>
      <c r="G1" s="141"/>
      <c r="H1" s="140"/>
      <c r="I1" s="140"/>
      <c r="J1" s="140"/>
      <c r="K1" s="140"/>
      <c r="L1" s="141"/>
      <c r="M1" s="140"/>
      <c r="R1" s="140"/>
    </row>
    <row r="2" spans="1:19" s="13" customFormat="1" ht="18" customHeight="1" x14ac:dyDescent="0.45">
      <c r="A2" s="142"/>
      <c r="B2" s="143" t="s">
        <v>0</v>
      </c>
      <c r="C2" s="143" t="s">
        <v>1</v>
      </c>
      <c r="D2" s="143"/>
      <c r="E2" s="143"/>
      <c r="F2" s="143"/>
      <c r="G2" s="144"/>
      <c r="H2" s="143" t="s">
        <v>137</v>
      </c>
      <c r="I2" s="143"/>
      <c r="J2" s="143"/>
      <c r="K2" s="143"/>
      <c r="L2" s="144"/>
      <c r="M2" s="143" t="s">
        <v>187</v>
      </c>
      <c r="R2" s="143" t="s">
        <v>203</v>
      </c>
    </row>
    <row r="3" spans="1:19" s="13" customFormat="1" ht="16.2" x14ac:dyDescent="0.45">
      <c r="A3" s="142" t="s">
        <v>152</v>
      </c>
      <c r="B3" s="145" t="s">
        <v>206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206</v>
      </c>
      <c r="H3" s="145" t="s">
        <v>109</v>
      </c>
      <c r="I3" s="145" t="s">
        <v>173</v>
      </c>
      <c r="J3" s="145" t="s">
        <v>177</v>
      </c>
      <c r="K3" s="145" t="s">
        <v>181</v>
      </c>
      <c r="L3" s="145" t="s">
        <v>206</v>
      </c>
      <c r="M3" s="145" t="s">
        <v>185</v>
      </c>
      <c r="N3" s="145" t="s">
        <v>190</v>
      </c>
      <c r="O3" s="145" t="s">
        <v>197</v>
      </c>
      <c r="P3" s="145" t="s">
        <v>178</v>
      </c>
      <c r="Q3" s="145" t="s">
        <v>206</v>
      </c>
      <c r="R3" s="145" t="s">
        <v>204</v>
      </c>
    </row>
    <row r="4" spans="1:19" s="13" customFormat="1" ht="16.2" x14ac:dyDescent="0.45">
      <c r="A4" s="146" t="s">
        <v>63</v>
      </c>
      <c r="B4" s="176">
        <f>SUM(B5:B9)</f>
        <v>14663.818999999998</v>
      </c>
      <c r="C4" s="202">
        <f>SUM(C5:C9)</f>
        <v>6623.2830000000013</v>
      </c>
      <c r="D4" s="202">
        <f t="shared" ref="D4:G4" si="0">SUM(D5:D9)</f>
        <v>7247.7450000000008</v>
      </c>
      <c r="E4" s="202">
        <f>SUM(E5:E9)</f>
        <v>4683.8209999999999</v>
      </c>
      <c r="F4" s="202">
        <f t="shared" si="0"/>
        <v>6597.4969999999985</v>
      </c>
      <c r="G4" s="202">
        <f t="shared" si="0"/>
        <v>25152.345999999998</v>
      </c>
      <c r="H4" s="202">
        <f>SUM(H5:H9)</f>
        <v>5249.6629999999996</v>
      </c>
      <c r="I4" s="202">
        <f>SUM(I5:I9)</f>
        <v>8144.2380000000003</v>
      </c>
      <c r="J4" s="202">
        <f>SUM(J5:J9)</f>
        <v>11657.318000000001</v>
      </c>
      <c r="K4" s="202">
        <f>SUM(K5:K9)</f>
        <v>8342.5319999999992</v>
      </c>
      <c r="L4" s="202">
        <f t="shared" ref="L4" si="1">SUM(L5:L9)</f>
        <v>33393.750999999997</v>
      </c>
      <c r="M4" s="202">
        <f>SUM(M5:M9)</f>
        <v>11635.066999999999</v>
      </c>
      <c r="N4" s="202">
        <f>SUM(N5:N9)</f>
        <v>9863.07</v>
      </c>
      <c r="O4" s="202">
        <f>SUM(O5:O9)</f>
        <v>9900.965000000002</v>
      </c>
      <c r="P4" s="202">
        <f>SUM(P5:P9)</f>
        <v>9145.0649999999987</v>
      </c>
      <c r="Q4" s="202">
        <f t="shared" ref="Q4" si="2">SUM(Q5:Q9)</f>
        <v>40544.167000000001</v>
      </c>
      <c r="R4" s="202">
        <f>SUM(R5:R9)</f>
        <v>7653.6419999999998</v>
      </c>
      <c r="S4" s="29"/>
    </row>
    <row r="5" spans="1:19" s="13" customFormat="1" ht="18" customHeight="1" x14ac:dyDescent="0.45">
      <c r="A5" s="147" t="s">
        <v>64</v>
      </c>
      <c r="B5" s="132">
        <v>6872.1959999999999</v>
      </c>
      <c r="C5" s="193">
        <v>1424.9179999999999</v>
      </c>
      <c r="D5" s="193">
        <v>2004.982</v>
      </c>
      <c r="E5" s="193">
        <v>2134.1350000000002</v>
      </c>
      <c r="F5" s="193">
        <f>+G5-SUM(C5:E5)</f>
        <v>278.94900000000052</v>
      </c>
      <c r="G5" s="193">
        <v>5842.9840000000004</v>
      </c>
      <c r="H5" s="132">
        <v>1368.6790000000001</v>
      </c>
      <c r="I5" s="132">
        <v>1674.6089999999999</v>
      </c>
      <c r="J5" s="132">
        <v>2566.2190000000001</v>
      </c>
      <c r="K5" s="193">
        <v>1549.4800000000005</v>
      </c>
      <c r="L5" s="193">
        <f>SUM(H5:K5)</f>
        <v>7158.9870000000001</v>
      </c>
      <c r="M5" s="132">
        <v>1694.231</v>
      </c>
      <c r="N5" s="132">
        <v>2771.63</v>
      </c>
      <c r="O5" s="193">
        <v>4761.1269999999995</v>
      </c>
      <c r="P5" s="193">
        <v>4807.7309999999998</v>
      </c>
      <c r="Q5" s="193">
        <f>SUM(M5:P5)</f>
        <v>14034.718999999999</v>
      </c>
      <c r="R5" s="132">
        <v>5350.402</v>
      </c>
      <c r="S5" s="29"/>
    </row>
    <row r="6" spans="1:19" s="13" customFormat="1" ht="18" customHeight="1" x14ac:dyDescent="0.45">
      <c r="A6" s="147" t="s">
        <v>104</v>
      </c>
      <c r="B6" s="132">
        <v>13484.657999999999</v>
      </c>
      <c r="C6" s="193">
        <v>3515.6860000000001</v>
      </c>
      <c r="D6" s="193">
        <v>3803.7539999999999</v>
      </c>
      <c r="E6" s="193">
        <v>4299.8190000000004</v>
      </c>
      <c r="F6" s="193">
        <f t="shared" ref="F6:F9" si="3">+G6-SUM(C6:E6)</f>
        <v>4512.5789999999979</v>
      </c>
      <c r="G6" s="193">
        <v>16131.838</v>
      </c>
      <c r="H6" s="193">
        <v>7213.4449999999997</v>
      </c>
      <c r="I6" s="193">
        <v>7530.6989999999996</v>
      </c>
      <c r="J6" s="193">
        <v>7232.5510000000004</v>
      </c>
      <c r="K6" s="193">
        <v>8144.6530000000021</v>
      </c>
      <c r="L6" s="193">
        <f t="shared" ref="L6:L9" si="4">SUM(H6:K6)</f>
        <v>30121.348000000002</v>
      </c>
      <c r="M6" s="193">
        <v>7534.1130000000003</v>
      </c>
      <c r="N6" s="193">
        <v>7660.6179999999995</v>
      </c>
      <c r="O6" s="193">
        <v>7645.6810000000014</v>
      </c>
      <c r="P6" s="193">
        <v>6454.549</v>
      </c>
      <c r="Q6" s="193">
        <f t="shared" ref="Q6:Q9" si="5">SUM(M6:P6)</f>
        <v>29294.960999999999</v>
      </c>
      <c r="R6" s="193">
        <v>5694.5159999999996</v>
      </c>
      <c r="S6" s="29"/>
    </row>
    <row r="7" spans="1:19" s="13" customFormat="1" ht="18" customHeight="1" x14ac:dyDescent="0.45">
      <c r="A7" s="147" t="s">
        <v>65</v>
      </c>
      <c r="B7" s="132">
        <v>-3613.2919999999999</v>
      </c>
      <c r="C7" s="193">
        <v>3588.6880000000001</v>
      </c>
      <c r="D7" s="193">
        <v>1583.01</v>
      </c>
      <c r="E7" s="193">
        <v>-302.63600000000002</v>
      </c>
      <c r="F7" s="193">
        <f t="shared" si="3"/>
        <v>1974.2709999999997</v>
      </c>
      <c r="G7" s="193">
        <v>6843.3329999999996</v>
      </c>
      <c r="H7" s="193">
        <v>-2057.1709999999998</v>
      </c>
      <c r="I7" s="193">
        <v>-890.053</v>
      </c>
      <c r="J7" s="193">
        <v>3261.4209999999998</v>
      </c>
      <c r="K7" s="193">
        <v>-1223.038</v>
      </c>
      <c r="L7" s="193">
        <f t="shared" si="4"/>
        <v>-908.84099999999989</v>
      </c>
      <c r="M7" s="193">
        <v>4575.7979999999998</v>
      </c>
      <c r="N7" s="193">
        <v>-554.08099999999968</v>
      </c>
      <c r="O7" s="193">
        <v>-495.32999999999993</v>
      </c>
      <c r="P7" s="193">
        <v>-2068.9540000000002</v>
      </c>
      <c r="Q7" s="193">
        <f t="shared" si="5"/>
        <v>1457.433</v>
      </c>
      <c r="R7" s="193">
        <v>-69.992000000000004</v>
      </c>
      <c r="S7" s="29"/>
    </row>
    <row r="8" spans="1:19" s="13" customFormat="1" ht="18" customHeight="1" x14ac:dyDescent="0.45">
      <c r="A8" s="147" t="s">
        <v>66</v>
      </c>
      <c r="B8" s="132">
        <v>-2002.3820000000001</v>
      </c>
      <c r="C8" s="193">
        <v>-1929.154</v>
      </c>
      <c r="D8" s="193">
        <v>-67.525000000000006</v>
      </c>
      <c r="E8" s="193">
        <v>-1364.7909999999999</v>
      </c>
      <c r="F8" s="193">
        <f t="shared" si="3"/>
        <v>-59.313999999999851</v>
      </c>
      <c r="G8" s="193">
        <v>-3420.7840000000001</v>
      </c>
      <c r="H8" s="132">
        <v>-1303.5640000000001</v>
      </c>
      <c r="I8" s="132">
        <v>-26.271000000000001</v>
      </c>
      <c r="J8" s="132">
        <v>-1272.76</v>
      </c>
      <c r="K8" s="193">
        <v>-8.2080000000000002</v>
      </c>
      <c r="L8" s="193">
        <f t="shared" si="4"/>
        <v>-2610.8030000000003</v>
      </c>
      <c r="M8" s="132">
        <v>-2177.4859999999999</v>
      </c>
      <c r="N8" s="132">
        <v>132.07299999999987</v>
      </c>
      <c r="O8" s="193">
        <v>-1882.7109999999998</v>
      </c>
      <c r="P8" s="193">
        <v>72.471000000000004</v>
      </c>
      <c r="Q8" s="193">
        <f t="shared" si="5"/>
        <v>-3855.6529999999998</v>
      </c>
      <c r="R8" s="132">
        <v>-3334.453</v>
      </c>
      <c r="S8" s="29"/>
    </row>
    <row r="9" spans="1:19" s="13" customFormat="1" ht="18" customHeight="1" x14ac:dyDescent="0.45">
      <c r="A9" s="148" t="s">
        <v>143</v>
      </c>
      <c r="B9" s="133">
        <v>-77.361000000000004</v>
      </c>
      <c r="C9" s="195">
        <v>23.145</v>
      </c>
      <c r="D9" s="195">
        <v>-76.475999999999999</v>
      </c>
      <c r="E9" s="195">
        <v>-82.706000000000003</v>
      </c>
      <c r="F9" s="195">
        <f t="shared" si="3"/>
        <v>-108.988</v>
      </c>
      <c r="G9" s="195">
        <v>-245.02500000000001</v>
      </c>
      <c r="H9" s="195">
        <v>28.274000000000001</v>
      </c>
      <c r="I9" s="195">
        <v>-144.74599999999828</v>
      </c>
      <c r="J9" s="195">
        <v>-130.113</v>
      </c>
      <c r="K9" s="195">
        <v>-120.35500000000172</v>
      </c>
      <c r="L9" s="195">
        <f t="shared" si="4"/>
        <v>-366.94</v>
      </c>
      <c r="M9" s="195">
        <v>8.4109999999999996</v>
      </c>
      <c r="N9" s="195">
        <v>-147.16999999999999</v>
      </c>
      <c r="O9" s="195">
        <v>-127.80199999999999</v>
      </c>
      <c r="P9" s="195">
        <v>-120.732</v>
      </c>
      <c r="Q9" s="195">
        <f t="shared" si="5"/>
        <v>-387.29300000000001</v>
      </c>
      <c r="R9" s="195">
        <v>13.169</v>
      </c>
      <c r="S9" s="29"/>
    </row>
    <row r="10" spans="1:19" s="13" customFormat="1" ht="18" customHeight="1" x14ac:dyDescent="0.45">
      <c r="A10" s="147"/>
      <c r="B10" s="132"/>
      <c r="C10" s="193"/>
      <c r="D10" s="193"/>
      <c r="E10" s="193"/>
      <c r="F10" s="193"/>
      <c r="G10" s="193"/>
      <c r="H10" s="193"/>
      <c r="I10" s="203"/>
      <c r="J10" s="203"/>
      <c r="K10" s="203"/>
      <c r="L10" s="193"/>
      <c r="M10" s="193"/>
      <c r="N10" s="193"/>
      <c r="O10" s="193"/>
      <c r="P10" s="203"/>
      <c r="Q10" s="193"/>
      <c r="R10" s="193"/>
      <c r="S10" s="29"/>
    </row>
    <row r="11" spans="1:19" s="13" customFormat="1" ht="18" customHeight="1" x14ac:dyDescent="0.45">
      <c r="A11" s="146" t="s">
        <v>67</v>
      </c>
      <c r="B11" s="176">
        <v>-14296.789000000001</v>
      </c>
      <c r="C11" s="202">
        <v>-2787.1790000000001</v>
      </c>
      <c r="D11" s="202">
        <v>-720.07600000000002</v>
      </c>
      <c r="E11" s="202">
        <v>-3335.415</v>
      </c>
      <c r="F11" s="202">
        <v>-1844.9190000000001</v>
      </c>
      <c r="G11" s="202">
        <f t="shared" ref="G11:G14" si="6">SUM(C11:F11)</f>
        <v>-8687.5889999999999</v>
      </c>
      <c r="H11" s="202">
        <v>-2141.4059999999999</v>
      </c>
      <c r="I11" s="191">
        <v>-1946.028</v>
      </c>
      <c r="J11" s="191">
        <v>-2373.42</v>
      </c>
      <c r="K11" s="191">
        <v>-803.97999999999956</v>
      </c>
      <c r="L11" s="202">
        <f t="shared" ref="L11:L15" si="7">SUM(H11:K11)</f>
        <v>-7264.8339999999998</v>
      </c>
      <c r="M11" s="202">
        <v>-4592.482</v>
      </c>
      <c r="N11" s="202">
        <v>-1954.2290000000003</v>
      </c>
      <c r="O11" s="202">
        <v>-2371.1940000000004</v>
      </c>
      <c r="P11" s="191">
        <v>-4297.9369999999999</v>
      </c>
      <c r="Q11" s="202">
        <f t="shared" ref="Q11:Q15" si="8">SUM(M11:P11)</f>
        <v>-13215.842000000001</v>
      </c>
      <c r="R11" s="202">
        <f>SUM(R12:R15)</f>
        <v>-6414.0649999999996</v>
      </c>
      <c r="S11" s="29"/>
    </row>
    <row r="12" spans="1:19" s="13" customFormat="1" ht="18" customHeight="1" x14ac:dyDescent="0.45">
      <c r="A12" s="147" t="s">
        <v>68</v>
      </c>
      <c r="B12" s="132">
        <v>-11092.49</v>
      </c>
      <c r="C12" s="193">
        <v>-1570.9480000000001</v>
      </c>
      <c r="D12" s="193">
        <v>-1539.9639999999999</v>
      </c>
      <c r="E12" s="193">
        <v>-2246.7629999999999</v>
      </c>
      <c r="F12" s="193">
        <v>-1722.6959999999999</v>
      </c>
      <c r="G12" s="193">
        <f t="shared" si="6"/>
        <v>-7080.3710000000001</v>
      </c>
      <c r="H12" s="193">
        <v>-2947.4070000000002</v>
      </c>
      <c r="I12" s="193">
        <v>-1840.6669999999999</v>
      </c>
      <c r="J12" s="193">
        <v>-1434.1020000000001</v>
      </c>
      <c r="K12" s="193">
        <v>-974.77599999999984</v>
      </c>
      <c r="L12" s="193">
        <f t="shared" si="7"/>
        <v>-7196.9520000000002</v>
      </c>
      <c r="M12" s="193">
        <v>-1407.413</v>
      </c>
      <c r="N12" s="193">
        <v>-1346.25</v>
      </c>
      <c r="O12" s="193">
        <v>-1801.5729999999999</v>
      </c>
      <c r="P12" s="193">
        <v>-1835.4639999999999</v>
      </c>
      <c r="Q12" s="193">
        <f t="shared" si="8"/>
        <v>-6390.7</v>
      </c>
      <c r="R12" s="193">
        <v>-2838.57</v>
      </c>
      <c r="S12" s="29"/>
    </row>
    <row r="13" spans="1:19" s="13" customFormat="1" ht="18" customHeight="1" x14ac:dyDescent="0.45">
      <c r="A13" s="147" t="s">
        <v>69</v>
      </c>
      <c r="B13" s="132">
        <v>3271.0320000000002</v>
      </c>
      <c r="C13" s="193">
        <v>340.66699999999997</v>
      </c>
      <c r="D13" s="193">
        <v>1416.9490000000001</v>
      </c>
      <c r="E13" s="193">
        <v>820.95600000000002</v>
      </c>
      <c r="F13" s="193">
        <v>492.226</v>
      </c>
      <c r="G13" s="193">
        <f t="shared" si="6"/>
        <v>3070.7980000000002</v>
      </c>
      <c r="H13" s="193">
        <v>348.30599999999998</v>
      </c>
      <c r="I13" s="193">
        <v>469.29500000000002</v>
      </c>
      <c r="J13" s="193">
        <v>956.42</v>
      </c>
      <c r="K13" s="193">
        <v>997.01</v>
      </c>
      <c r="L13" s="193">
        <f t="shared" si="7"/>
        <v>2771.0309999999999</v>
      </c>
      <c r="M13" s="193">
        <v>1016.997</v>
      </c>
      <c r="N13" s="193">
        <v>430.63800000000003</v>
      </c>
      <c r="O13" s="193">
        <v>411.52199999999982</v>
      </c>
      <c r="P13" s="193">
        <v>640.33699999999999</v>
      </c>
      <c r="Q13" s="193">
        <f t="shared" si="8"/>
        <v>2499.4939999999997</v>
      </c>
      <c r="R13" s="193">
        <v>584.14200000000005</v>
      </c>
      <c r="S13" s="29"/>
    </row>
    <row r="14" spans="1:19" s="13" customFormat="1" ht="18" customHeight="1" x14ac:dyDescent="0.45">
      <c r="A14" s="147" t="s">
        <v>76</v>
      </c>
      <c r="B14" s="132">
        <v>-6120.7929999999997</v>
      </c>
      <c r="C14" s="193">
        <v>-1563.77</v>
      </c>
      <c r="D14" s="193">
        <v>-946.30700000000024</v>
      </c>
      <c r="E14" s="193">
        <v>-1891.4069999999999</v>
      </c>
      <c r="F14" s="193">
        <v>-998.89599999999996</v>
      </c>
      <c r="G14" s="193">
        <f t="shared" si="6"/>
        <v>-5400.38</v>
      </c>
      <c r="H14" s="193">
        <v>-1650.3689999999999</v>
      </c>
      <c r="I14" s="193">
        <v>-772.09500000000003</v>
      </c>
      <c r="J14" s="193">
        <v>-1594.587</v>
      </c>
      <c r="K14" s="193">
        <v>-624.91300000000001</v>
      </c>
      <c r="L14" s="193">
        <f t="shared" si="7"/>
        <v>-4641.9639999999999</v>
      </c>
      <c r="M14" s="193">
        <v>-1804.9159999999999</v>
      </c>
      <c r="N14" s="193">
        <v>-967.2639999999999</v>
      </c>
      <c r="O14" s="193">
        <v>-950.16600000000039</v>
      </c>
      <c r="P14" s="193">
        <v>-894.29</v>
      </c>
      <c r="Q14" s="193">
        <f t="shared" si="8"/>
        <v>-4616.6360000000004</v>
      </c>
      <c r="R14" s="193">
        <v>-1325.0530000000001</v>
      </c>
      <c r="S14" s="29"/>
    </row>
    <row r="15" spans="1:19" s="13" customFormat="1" ht="18" customHeight="1" x14ac:dyDescent="0.45">
      <c r="A15" s="149" t="s">
        <v>144</v>
      </c>
      <c r="B15" s="133">
        <f>+B11-SUM(B12:B14)</f>
        <v>-354.53800000000047</v>
      </c>
      <c r="C15" s="195">
        <v>6.8719999999999999</v>
      </c>
      <c r="D15" s="195">
        <v>349.24599999999998</v>
      </c>
      <c r="E15" s="195">
        <v>-18.201000000000001</v>
      </c>
      <c r="F15" s="195">
        <v>384.447</v>
      </c>
      <c r="G15" s="195">
        <f t="shared" ref="G15" si="9">+G11-SUM(G12:G14)</f>
        <v>722.36399999999958</v>
      </c>
      <c r="H15" s="195">
        <f>+H11-SUM(H12:H14)</f>
        <v>2108.0640000000003</v>
      </c>
      <c r="I15" s="195">
        <v>197.43899999999962</v>
      </c>
      <c r="J15" s="195">
        <v>-301.15100000000001</v>
      </c>
      <c r="K15" s="195">
        <v>-201.3009999999997</v>
      </c>
      <c r="L15" s="195">
        <f t="shared" si="7"/>
        <v>1803.0509999999999</v>
      </c>
      <c r="M15" s="195">
        <f>+M11-SUM(M12:M14)</f>
        <v>-2397.15</v>
      </c>
      <c r="N15" s="195">
        <f>+N11-SUM(N12:N14)</f>
        <v>-71.35300000000052</v>
      </c>
      <c r="O15" s="195">
        <f>+O11-SUM(O12:O14)</f>
        <v>-30.976999999999862</v>
      </c>
      <c r="P15" s="195">
        <f>+P11-SUM(P12:P14)</f>
        <v>-2208.52</v>
      </c>
      <c r="Q15" s="195">
        <f t="shared" si="8"/>
        <v>-4708</v>
      </c>
      <c r="R15" s="195">
        <v>-2834.5839999999998</v>
      </c>
      <c r="S15" s="29"/>
    </row>
    <row r="16" spans="1:19" s="13" customFormat="1" ht="18" customHeight="1" x14ac:dyDescent="0.45">
      <c r="A16" s="147"/>
      <c r="B16" s="132"/>
      <c r="C16" s="193"/>
      <c r="D16" s="193"/>
      <c r="E16" s="193"/>
      <c r="F16" s="193"/>
      <c r="G16" s="193"/>
      <c r="H16" s="193"/>
      <c r="I16" s="203"/>
      <c r="J16" s="203"/>
      <c r="K16" s="203"/>
      <c r="L16" s="193"/>
      <c r="M16" s="193"/>
      <c r="N16" s="193"/>
      <c r="O16" s="193"/>
      <c r="P16" s="203"/>
      <c r="Q16" s="193"/>
      <c r="R16" s="193"/>
      <c r="S16" s="29"/>
    </row>
    <row r="17" spans="1:19" s="13" customFormat="1" ht="18" customHeight="1" x14ac:dyDescent="0.45">
      <c r="A17" s="150" t="s">
        <v>70</v>
      </c>
      <c r="B17" s="184">
        <v>-717.51199999999994</v>
      </c>
      <c r="C17" s="204">
        <v>-2353.7399999999998</v>
      </c>
      <c r="D17" s="204">
        <v>-1548.126</v>
      </c>
      <c r="E17" s="204">
        <v>-463.46</v>
      </c>
      <c r="F17" s="204">
        <v>-1524.424</v>
      </c>
      <c r="G17" s="204">
        <f t="shared" ref="G17:G22" si="10">SUM(C17:F17)</f>
        <v>-5889.75</v>
      </c>
      <c r="H17" s="204">
        <v>-2096.88</v>
      </c>
      <c r="I17" s="205">
        <v>-5041.7449999999999</v>
      </c>
      <c r="J17" s="205">
        <v>-7015.0659999999998</v>
      </c>
      <c r="K17" s="205">
        <f>SUM(K19:K22)</f>
        <v>-5200.33</v>
      </c>
      <c r="L17" s="204">
        <f t="shared" ref="L17:L22" si="11">SUM(H17:K17)</f>
        <v>-19354.021000000001</v>
      </c>
      <c r="M17" s="204">
        <v>-6802.04</v>
      </c>
      <c r="N17" s="204">
        <v>-5167.2069999999994</v>
      </c>
      <c r="O17" s="204">
        <v>-7061.8710000000001</v>
      </c>
      <c r="P17" s="205">
        <f>SUM(P19:P22)</f>
        <v>-4586.6120000000001</v>
      </c>
      <c r="Q17" s="204">
        <f t="shared" ref="Q17:Q22" si="12">SUM(M17:P17)</f>
        <v>-23617.73</v>
      </c>
      <c r="R17" s="204">
        <v>-8875.3850000000002</v>
      </c>
      <c r="S17" s="29"/>
    </row>
    <row r="18" spans="1:19" s="13" customFormat="1" ht="18" customHeight="1" x14ac:dyDescent="0.45">
      <c r="A18" s="151" t="s">
        <v>122</v>
      </c>
      <c r="B18" s="135">
        <v>7000</v>
      </c>
      <c r="C18" s="198">
        <v>0</v>
      </c>
      <c r="D18" s="198">
        <v>0</v>
      </c>
      <c r="E18" s="198">
        <v>0</v>
      </c>
      <c r="F18" s="198">
        <v>0</v>
      </c>
      <c r="G18" s="198">
        <f t="shared" si="10"/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f t="shared" si="11"/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f t="shared" si="12"/>
        <v>0</v>
      </c>
      <c r="R18" s="198">
        <v>0</v>
      </c>
      <c r="S18" s="29"/>
    </row>
    <row r="19" spans="1:19" s="13" customFormat="1" ht="18" customHeight="1" x14ac:dyDescent="0.45">
      <c r="A19" s="151" t="s">
        <v>123</v>
      </c>
      <c r="B19" s="135">
        <v>0</v>
      </c>
      <c r="C19" s="198">
        <v>0</v>
      </c>
      <c r="D19" s="198">
        <v>0</v>
      </c>
      <c r="E19" s="198">
        <v>0</v>
      </c>
      <c r="F19" s="198">
        <v>0</v>
      </c>
      <c r="G19" s="198">
        <f t="shared" si="10"/>
        <v>0</v>
      </c>
      <c r="H19" s="198">
        <v>-750</v>
      </c>
      <c r="I19" s="198">
        <v>0</v>
      </c>
      <c r="J19" s="198">
        <v>-750</v>
      </c>
      <c r="K19" s="198">
        <v>0</v>
      </c>
      <c r="L19" s="198">
        <f t="shared" si="11"/>
        <v>-1500</v>
      </c>
      <c r="M19" s="198">
        <v>-915</v>
      </c>
      <c r="N19" s="198" t="s">
        <v>191</v>
      </c>
      <c r="O19" s="198">
        <v>-915</v>
      </c>
      <c r="P19" s="198">
        <v>0</v>
      </c>
      <c r="Q19" s="198">
        <f t="shared" si="12"/>
        <v>-1830</v>
      </c>
      <c r="R19" s="198">
        <v>-4085</v>
      </c>
      <c r="S19" s="29"/>
    </row>
    <row r="20" spans="1:19" s="13" customFormat="1" ht="18" customHeight="1" x14ac:dyDescent="0.45">
      <c r="A20" s="152" t="s">
        <v>71</v>
      </c>
      <c r="B20" s="135">
        <v>-150</v>
      </c>
      <c r="C20" s="198">
        <v>0</v>
      </c>
      <c r="D20" s="198">
        <v>0</v>
      </c>
      <c r="E20" s="198">
        <v>2000</v>
      </c>
      <c r="F20" s="198">
        <v>0</v>
      </c>
      <c r="G20" s="198">
        <f t="shared" si="10"/>
        <v>2000</v>
      </c>
      <c r="H20" s="198">
        <f>3000</f>
        <v>3000</v>
      </c>
      <c r="I20" s="198">
        <v>30</v>
      </c>
      <c r="J20" s="198">
        <v>-530</v>
      </c>
      <c r="K20" s="198">
        <v>0</v>
      </c>
      <c r="L20" s="198">
        <f t="shared" si="11"/>
        <v>2500</v>
      </c>
      <c r="M20" s="198">
        <v>0</v>
      </c>
      <c r="N20" s="198">
        <v>0</v>
      </c>
      <c r="O20" s="198">
        <v>-360</v>
      </c>
      <c r="P20" s="198">
        <v>0</v>
      </c>
      <c r="Q20" s="198">
        <f t="shared" si="12"/>
        <v>-360</v>
      </c>
      <c r="R20" s="198">
        <v>1480</v>
      </c>
      <c r="S20" s="29"/>
    </row>
    <row r="21" spans="1:19" s="13" customFormat="1" ht="18" customHeight="1" x14ac:dyDescent="0.45">
      <c r="A21" s="151" t="s">
        <v>72</v>
      </c>
      <c r="B21" s="135">
        <v>-1216.6659999999999</v>
      </c>
      <c r="C21" s="198">
        <v>-608.34900000000005</v>
      </c>
      <c r="D21" s="198">
        <v>0</v>
      </c>
      <c r="E21" s="198">
        <v>-608.452</v>
      </c>
      <c r="F21" s="198">
        <v>0</v>
      </c>
      <c r="G21" s="198">
        <f t="shared" si="10"/>
        <v>-1216.8009999999999</v>
      </c>
      <c r="H21" s="198">
        <v>-608.452</v>
      </c>
      <c r="I21" s="198">
        <v>0</v>
      </c>
      <c r="J21" s="198">
        <v>-608.63</v>
      </c>
      <c r="K21" s="198">
        <v>0</v>
      </c>
      <c r="L21" s="198">
        <f t="shared" si="11"/>
        <v>-1217.0819999999999</v>
      </c>
      <c r="M21" s="198">
        <v>-608.62900000000002</v>
      </c>
      <c r="N21" s="198">
        <v>0</v>
      </c>
      <c r="O21" s="198">
        <v>-924.60800000000006</v>
      </c>
      <c r="P21" s="198">
        <v>0</v>
      </c>
      <c r="Q21" s="198">
        <f t="shared" si="12"/>
        <v>-1533.2370000000001</v>
      </c>
      <c r="R21" s="198">
        <v>-1759.011</v>
      </c>
      <c r="S21" s="29"/>
    </row>
    <row r="22" spans="1:19" s="13" customFormat="1" ht="18" customHeight="1" x14ac:dyDescent="0.45">
      <c r="A22" s="148" t="s">
        <v>145</v>
      </c>
      <c r="B22" s="158">
        <f>+B17-SUM(B18:B21)</f>
        <v>-6350.8459999999995</v>
      </c>
      <c r="C22" s="206">
        <f>+C17-SUM(C18:C21)</f>
        <v>-1745.3909999999996</v>
      </c>
      <c r="D22" s="206">
        <f>+D17-SUM(D18:D21)</f>
        <v>-1548.126</v>
      </c>
      <c r="E22" s="206">
        <f t="shared" ref="E22:F22" si="13">+E17-SUM(E18:E21)</f>
        <v>-1855.008</v>
      </c>
      <c r="F22" s="206">
        <f t="shared" si="13"/>
        <v>-1524.424</v>
      </c>
      <c r="G22" s="206">
        <f t="shared" si="10"/>
        <v>-6672.9489999999996</v>
      </c>
      <c r="H22" s="206">
        <f>+H17-SUM(H18:H21)</f>
        <v>-3738.4279999999999</v>
      </c>
      <c r="I22" s="206">
        <v>-5071.7449999999999</v>
      </c>
      <c r="J22" s="206">
        <v>-5126.4359999999997</v>
      </c>
      <c r="K22" s="206">
        <v>-5200.33</v>
      </c>
      <c r="L22" s="206">
        <f t="shared" si="11"/>
        <v>-19136.938999999998</v>
      </c>
      <c r="M22" s="206">
        <f>+M17-SUM(M18:M21)</f>
        <v>-5278.4110000000001</v>
      </c>
      <c r="N22" s="206">
        <f>+N17-SUM(N18:N21)</f>
        <v>-5167.2069999999994</v>
      </c>
      <c r="O22" s="206">
        <v>-4862.262999999999</v>
      </c>
      <c r="P22" s="206">
        <v>-4586.6120000000001</v>
      </c>
      <c r="Q22" s="206">
        <f t="shared" si="12"/>
        <v>-19894.492999999999</v>
      </c>
      <c r="R22" s="206">
        <f>+R17-SUM(R19:R21)</f>
        <v>-4511.3739999999998</v>
      </c>
      <c r="S22" s="29"/>
    </row>
    <row r="23" spans="1:19" s="13" customFormat="1" ht="18" customHeight="1" x14ac:dyDescent="0.45">
      <c r="A23" s="147"/>
      <c r="B23" s="132"/>
      <c r="C23" s="193"/>
      <c r="D23" s="193"/>
      <c r="E23" s="193"/>
      <c r="F23" s="193"/>
      <c r="G23" s="193"/>
      <c r="H23" s="193"/>
      <c r="I23" s="203"/>
      <c r="J23" s="203"/>
      <c r="K23" s="203"/>
      <c r="L23" s="193"/>
      <c r="M23" s="193"/>
      <c r="N23" s="193"/>
      <c r="O23" s="193"/>
      <c r="P23" s="203"/>
      <c r="Q23" s="193"/>
      <c r="R23" s="193"/>
      <c r="S23" s="29"/>
    </row>
    <row r="24" spans="1:19" s="13" customFormat="1" ht="18" customHeight="1" x14ac:dyDescent="0.45">
      <c r="A24" s="153" t="s">
        <v>73</v>
      </c>
      <c r="B24" s="159">
        <v>-76.722999999999999</v>
      </c>
      <c r="C24" s="199">
        <v>54.923999999999999</v>
      </c>
      <c r="D24" s="199">
        <v>47.85</v>
      </c>
      <c r="E24" s="199">
        <v>-49.843000000000004</v>
      </c>
      <c r="F24" s="199">
        <v>9.8469999999999995</v>
      </c>
      <c r="G24" s="199">
        <f>SUM(C24:F24)</f>
        <v>62.777999999999999</v>
      </c>
      <c r="H24" s="199">
        <v>-76.509</v>
      </c>
      <c r="I24" s="193">
        <v>-12.664</v>
      </c>
      <c r="J24" s="193">
        <v>45.512</v>
      </c>
      <c r="K24" s="193">
        <v>-17.29</v>
      </c>
      <c r="L24" s="199">
        <f>SUM(H24:K24)</f>
        <v>-60.951000000000001</v>
      </c>
      <c r="M24" s="199">
        <v>-19.706</v>
      </c>
      <c r="N24" s="199">
        <v>-31.717000000000002</v>
      </c>
      <c r="O24" s="199">
        <v>-99.97</v>
      </c>
      <c r="P24" s="193">
        <v>235.99700000000001</v>
      </c>
      <c r="Q24" s="199">
        <f>SUM(M24:P24)</f>
        <v>84.604000000000013</v>
      </c>
      <c r="R24" s="199">
        <v>0.26</v>
      </c>
      <c r="S24" s="29"/>
    </row>
    <row r="25" spans="1:19" s="13" customFormat="1" ht="18" customHeight="1" x14ac:dyDescent="0.45">
      <c r="A25" s="154" t="s">
        <v>74</v>
      </c>
      <c r="B25" s="132">
        <v>-427.20499999999998</v>
      </c>
      <c r="C25" s="193">
        <v>1537.288</v>
      </c>
      <c r="D25" s="193">
        <v>5027.393</v>
      </c>
      <c r="E25" s="193">
        <v>835.10299999999995</v>
      </c>
      <c r="F25" s="193">
        <v>3238.0010000000002</v>
      </c>
      <c r="G25" s="193">
        <f>SUM(C25:F25)</f>
        <v>10637.785</v>
      </c>
      <c r="H25" s="193">
        <v>934.86800000000005</v>
      </c>
      <c r="I25" s="193">
        <v>1143.8009999999999</v>
      </c>
      <c r="J25" s="193">
        <v>2314.3440000000046</v>
      </c>
      <c r="K25" s="193">
        <v>2320.9319999999952</v>
      </c>
      <c r="L25" s="193">
        <f>SUM(H25:K25)</f>
        <v>6713.9449999999997</v>
      </c>
      <c r="M25" s="193">
        <v>220.839</v>
      </c>
      <c r="N25" s="193">
        <f>+N24+N17+N11+N4</f>
        <v>2709.9170000000004</v>
      </c>
      <c r="O25" s="193">
        <v>367.92999999999978</v>
      </c>
      <c r="P25" s="193">
        <v>496.51299999999998</v>
      </c>
      <c r="Q25" s="193">
        <f>SUM(M25:P25)</f>
        <v>3795.1990000000001</v>
      </c>
      <c r="R25" s="193">
        <v>-7635.5479999999998</v>
      </c>
      <c r="S25" s="29"/>
    </row>
    <row r="26" spans="1:19" s="13" customFormat="1" ht="18" customHeight="1" x14ac:dyDescent="0.45">
      <c r="A26" s="155" t="s">
        <v>75</v>
      </c>
      <c r="B26" s="130">
        <v>21320.004000000001</v>
      </c>
      <c r="C26" s="207">
        <f>+C25+B26</f>
        <v>22857.292000000001</v>
      </c>
      <c r="D26" s="207">
        <f>+D25+C26</f>
        <v>27884.685000000001</v>
      </c>
      <c r="E26" s="207">
        <f t="shared" ref="E26:F26" si="14">+E25+D26</f>
        <v>28719.788</v>
      </c>
      <c r="F26" s="207">
        <f t="shared" si="14"/>
        <v>31957.789000000001</v>
      </c>
      <c r="G26" s="207">
        <f>+F26</f>
        <v>31957.789000000001</v>
      </c>
      <c r="H26" s="207">
        <f>+H25+G26</f>
        <v>32892.656999999999</v>
      </c>
      <c r="I26" s="207">
        <f>+I25+H26</f>
        <v>34036.457999999999</v>
      </c>
      <c r="J26" s="207">
        <f>+J25+I26</f>
        <v>36350.802000000003</v>
      </c>
      <c r="K26" s="207">
        <f>+K25+J26</f>
        <v>38671.733999999997</v>
      </c>
      <c r="L26" s="207">
        <f>+K26</f>
        <v>38671.733999999997</v>
      </c>
      <c r="M26" s="207">
        <f>+M25+L26</f>
        <v>38892.572999999997</v>
      </c>
      <c r="N26" s="207">
        <f>+N25+M26</f>
        <v>41602.49</v>
      </c>
      <c r="O26" s="207">
        <f>+O25+N26</f>
        <v>41970.42</v>
      </c>
      <c r="P26" s="207">
        <f>+P25+O26</f>
        <v>42466.932999999997</v>
      </c>
      <c r="Q26" s="207">
        <f>+P26</f>
        <v>42466.932999999997</v>
      </c>
      <c r="R26" s="207">
        <f>+R25+Q26</f>
        <v>34831.384999999995</v>
      </c>
      <c r="S26" s="29"/>
    </row>
    <row r="28" spans="1:19" x14ac:dyDescent="0.5">
      <c r="D28" s="115"/>
      <c r="E28" s="115"/>
      <c r="F28" s="115"/>
      <c r="G28" s="115"/>
      <c r="L28" s="115"/>
    </row>
  </sheetData>
  <phoneticPr fontId="4"/>
  <pageMargins left="0.19685039370078741" right="0.19685039370078741" top="0.98425196850393704" bottom="0.98425196850393704" header="0.51181102362204722" footer="0.51181102362204722"/>
  <pageSetup paperSize="8" scale="74" orientation="landscape" r:id="rId1"/>
  <ignoredErrors>
    <ignoredError sqref="F5:F9 L5:L9" formulaRange="1"/>
    <ignoredError sqref="L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3"/>
  <sheetViews>
    <sheetView view="pageBreakPreview" zoomScale="70" zoomScaleNormal="85" zoomScaleSheetLayoutView="70" workbookViewId="0">
      <pane xSplit="1" ySplit="4" topLeftCell="B5" activePane="bottomRight" state="frozen"/>
      <selection activeCell="E12" sqref="A1:XFD1048576"/>
      <selection pane="topRight" activeCell="E12" sqref="A1:XFD1048576"/>
      <selection pane="bottomLeft" activeCell="E12" sqref="A1:XFD1048576"/>
      <selection pane="bottomRight" activeCell="B5" sqref="B5"/>
    </sheetView>
  </sheetViews>
  <sheetFormatPr defaultColWidth="9" defaultRowHeight="17.399999999999999" x14ac:dyDescent="0.5"/>
  <cols>
    <col min="1" max="1" width="58.109375" style="80" bestFit="1" customWidth="1"/>
    <col min="2" max="3" width="15.109375" style="49" bestFit="1" customWidth="1"/>
    <col min="4" max="6" width="15.109375" style="49" customWidth="1"/>
    <col min="7" max="16384" width="9" style="48"/>
  </cols>
  <sheetData>
    <row r="1" spans="1:48" s="15" customFormat="1" ht="25.2" customHeight="1" x14ac:dyDescent="0.55000000000000004">
      <c r="A1" s="81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s="13" customFormat="1" ht="16.2" x14ac:dyDescent="0.45">
      <c r="A2" s="75"/>
      <c r="B2" s="55"/>
      <c r="C2" s="55"/>
      <c r="D2" s="55"/>
      <c r="E2" s="55"/>
      <c r="F2" s="55"/>
    </row>
    <row r="3" spans="1:48" s="13" customFormat="1" ht="16.2" x14ac:dyDescent="0.45">
      <c r="A3" s="75" t="s">
        <v>151</v>
      </c>
      <c r="B3" s="53" t="s">
        <v>61</v>
      </c>
      <c r="C3" s="53" t="s">
        <v>5</v>
      </c>
      <c r="D3" s="120" t="s">
        <v>182</v>
      </c>
      <c r="E3" s="120" t="s">
        <v>200</v>
      </c>
      <c r="F3" s="120" t="s">
        <v>202</v>
      </c>
    </row>
    <row r="4" spans="1:48" s="13" customFormat="1" ht="16.2" x14ac:dyDescent="0.45">
      <c r="A4" s="77" t="s">
        <v>32</v>
      </c>
      <c r="B4" s="176">
        <f>+B5+B10</f>
        <v>155162.72899999999</v>
      </c>
      <c r="C4" s="176">
        <f t="shared" ref="C4" si="0">+C5+C10</f>
        <v>167289.196</v>
      </c>
      <c r="D4" s="191">
        <v>206524.26</v>
      </c>
      <c r="E4" s="191">
        <v>220777.269</v>
      </c>
      <c r="F4" s="191">
        <v>217262.65100000001</v>
      </c>
    </row>
    <row r="5" spans="1:48" s="50" customFormat="1" ht="16.2" x14ac:dyDescent="0.45">
      <c r="A5" s="85" t="s">
        <v>56</v>
      </c>
      <c r="B5" s="177">
        <v>65843.187999999995</v>
      </c>
      <c r="C5" s="177">
        <v>78971.455000000002</v>
      </c>
      <c r="D5" s="192">
        <v>86590.426999999996</v>
      </c>
      <c r="E5" s="192">
        <v>93404.657000000007</v>
      </c>
      <c r="F5" s="192">
        <v>84716.981</v>
      </c>
    </row>
    <row r="6" spans="1:48" s="50" customFormat="1" ht="16.2" x14ac:dyDescent="0.45">
      <c r="A6" s="82" t="s">
        <v>34</v>
      </c>
      <c r="B6" s="132">
        <v>21320.004000000001</v>
      </c>
      <c r="C6" s="132">
        <v>31957.789000000001</v>
      </c>
      <c r="D6" s="193">
        <v>38671.733999999997</v>
      </c>
      <c r="E6" s="193">
        <v>42466.932999999997</v>
      </c>
      <c r="F6" s="193">
        <v>34831.385000000002</v>
      </c>
    </row>
    <row r="7" spans="1:48" s="50" customFormat="1" ht="16.2" x14ac:dyDescent="0.45">
      <c r="A7" s="82" t="s">
        <v>33</v>
      </c>
      <c r="B7" s="132">
        <v>31569.388999999999</v>
      </c>
      <c r="C7" s="132">
        <v>33375.807999999997</v>
      </c>
      <c r="D7" s="193">
        <v>32585.326000000001</v>
      </c>
      <c r="E7" s="193">
        <v>34799.074999999997</v>
      </c>
      <c r="F7" s="193">
        <v>27919.904999999999</v>
      </c>
    </row>
    <row r="8" spans="1:48" s="50" customFormat="1" ht="16.2" x14ac:dyDescent="0.45">
      <c r="A8" s="82" t="s">
        <v>35</v>
      </c>
      <c r="B8" s="132">
        <v>7595.2160000000003</v>
      </c>
      <c r="C8" s="132">
        <v>8522.5540000000001</v>
      </c>
      <c r="D8" s="193">
        <v>9696.8559999999998</v>
      </c>
      <c r="E8" s="193">
        <v>10598.441000000001</v>
      </c>
      <c r="F8" s="193">
        <v>15084.098</v>
      </c>
    </row>
    <row r="9" spans="1:48" s="50" customFormat="1" ht="16.2" x14ac:dyDescent="0.45">
      <c r="A9" s="82" t="s">
        <v>25</v>
      </c>
      <c r="B9" s="132">
        <f>+B5-SUM(B6:B8)</f>
        <v>5358.5789999999979</v>
      </c>
      <c r="C9" s="132">
        <v>5115.3040000000037</v>
      </c>
      <c r="D9" s="193">
        <f>+D5-SUM(D6:D8)</f>
        <v>5636.5109999999986</v>
      </c>
      <c r="E9" s="193">
        <v>5540.2079999999987</v>
      </c>
      <c r="F9" s="193">
        <v>6881.5929999999935</v>
      </c>
    </row>
    <row r="10" spans="1:48" s="50" customFormat="1" ht="16.2" x14ac:dyDescent="0.45">
      <c r="A10" s="85" t="s">
        <v>55</v>
      </c>
      <c r="B10" s="177">
        <v>89319.540999999997</v>
      </c>
      <c r="C10" s="177">
        <v>88317.740999999995</v>
      </c>
      <c r="D10" s="192">
        <v>119933.833</v>
      </c>
      <c r="E10" s="192">
        <v>127372.61199999999</v>
      </c>
      <c r="F10" s="192">
        <v>132545.67000000001</v>
      </c>
    </row>
    <row r="11" spans="1:48" s="50" customFormat="1" ht="16.2" x14ac:dyDescent="0.45">
      <c r="A11" s="82" t="s">
        <v>37</v>
      </c>
      <c r="B11" s="132">
        <v>33524.196000000004</v>
      </c>
      <c r="C11" s="132">
        <v>33136.059000000001</v>
      </c>
      <c r="D11" s="193">
        <v>17399.863000000001</v>
      </c>
      <c r="E11" s="193">
        <v>17084.401000000002</v>
      </c>
      <c r="F11" s="193">
        <v>17780.388999999999</v>
      </c>
    </row>
    <row r="12" spans="1:48" s="50" customFormat="1" ht="16.2" x14ac:dyDescent="0.45">
      <c r="A12" s="82" t="s">
        <v>154</v>
      </c>
      <c r="B12" s="135" t="s">
        <v>110</v>
      </c>
      <c r="C12" s="135" t="s">
        <v>110</v>
      </c>
      <c r="D12" s="194">
        <v>50560.360999999997</v>
      </c>
      <c r="E12" s="194">
        <v>50707.726000000002</v>
      </c>
      <c r="F12" s="194">
        <v>48715.478000000003</v>
      </c>
    </row>
    <row r="13" spans="1:48" s="50" customFormat="1" ht="16.2" x14ac:dyDescent="0.45">
      <c r="A13" s="82" t="s">
        <v>36</v>
      </c>
      <c r="B13" s="132">
        <v>6082.4719999999998</v>
      </c>
      <c r="C13" s="132">
        <v>6082.4719999999998</v>
      </c>
      <c r="D13" s="193">
        <v>6082.4719999999998</v>
      </c>
      <c r="E13" s="193">
        <v>6082.4719999999998</v>
      </c>
      <c r="F13" s="193">
        <v>9263.6550000000007</v>
      </c>
    </row>
    <row r="14" spans="1:48" s="50" customFormat="1" ht="16.2" x14ac:dyDescent="0.45">
      <c r="A14" s="82" t="s">
        <v>38</v>
      </c>
      <c r="B14" s="132">
        <v>17762.896000000001</v>
      </c>
      <c r="C14" s="132">
        <v>18818.706999999999</v>
      </c>
      <c r="D14" s="193">
        <v>18280.246999999999</v>
      </c>
      <c r="E14" s="193">
        <v>16954.274000000001</v>
      </c>
      <c r="F14" s="193">
        <v>16767.425999999999</v>
      </c>
    </row>
    <row r="15" spans="1:48" s="50" customFormat="1" ht="16.2" x14ac:dyDescent="0.45">
      <c r="A15" s="83" t="s">
        <v>39</v>
      </c>
      <c r="B15" s="132">
        <v>5246.3130000000001</v>
      </c>
      <c r="C15" s="132">
        <v>4837.8670000000002</v>
      </c>
      <c r="D15" s="193">
        <v>4827.2870000000003</v>
      </c>
      <c r="E15" s="193">
        <v>9026.98</v>
      </c>
      <c r="F15" s="193">
        <v>8733.6820000000007</v>
      </c>
    </row>
    <row r="16" spans="1:48" s="50" customFormat="1" ht="16.2" x14ac:dyDescent="0.45">
      <c r="A16" s="82" t="s">
        <v>35</v>
      </c>
      <c r="B16" s="132">
        <v>7687.98</v>
      </c>
      <c r="C16" s="132">
        <v>8037.2979999999998</v>
      </c>
      <c r="D16" s="193">
        <v>7777.9970000000003</v>
      </c>
      <c r="E16" s="193">
        <v>9537.16</v>
      </c>
      <c r="F16" s="193">
        <v>10668.161</v>
      </c>
    </row>
    <row r="17" spans="1:6" s="50" customFormat="1" ht="16.2" x14ac:dyDescent="0.45">
      <c r="A17" s="82" t="s">
        <v>40</v>
      </c>
      <c r="B17" s="132">
        <v>12884.39</v>
      </c>
      <c r="C17" s="132">
        <v>11402.365</v>
      </c>
      <c r="D17" s="193">
        <v>9186.6460000000006</v>
      </c>
      <c r="E17" s="193">
        <v>12912.483</v>
      </c>
      <c r="F17" s="193">
        <v>15701.659</v>
      </c>
    </row>
    <row r="18" spans="1:6" s="50" customFormat="1" ht="16.2" x14ac:dyDescent="0.45">
      <c r="A18" s="84" t="s">
        <v>25</v>
      </c>
      <c r="B18" s="133">
        <f>+B10-SUM(B11:B17)</f>
        <v>6131.2939999999944</v>
      </c>
      <c r="C18" s="133">
        <f>+C10-SUM(C11:C17)</f>
        <v>6002.9729999999981</v>
      </c>
      <c r="D18" s="195">
        <v>5818.9600000000064</v>
      </c>
      <c r="E18" s="195">
        <v>5067.11599999998</v>
      </c>
      <c r="F18" s="195">
        <v>4915.2200000000157</v>
      </c>
    </row>
    <row r="19" spans="1:6" s="50" customFormat="1" ht="16.2" x14ac:dyDescent="0.45">
      <c r="A19" s="78"/>
      <c r="B19" s="132"/>
      <c r="C19" s="132"/>
      <c r="D19" s="193"/>
      <c r="E19" s="193"/>
      <c r="F19" s="193"/>
    </row>
    <row r="20" spans="1:6" s="50" customFormat="1" ht="18" customHeight="1" x14ac:dyDescent="0.45">
      <c r="A20" s="78"/>
      <c r="B20" s="132"/>
      <c r="C20" s="132"/>
      <c r="D20" s="195"/>
      <c r="E20" s="195"/>
      <c r="F20" s="195"/>
    </row>
    <row r="21" spans="1:6" s="50" customFormat="1" ht="16.2" x14ac:dyDescent="0.45">
      <c r="A21" s="77" t="s">
        <v>41</v>
      </c>
      <c r="B21" s="176">
        <v>79915.497000000003</v>
      </c>
      <c r="C21" s="176">
        <v>90169.585999999996</v>
      </c>
      <c r="D21" s="191">
        <v>126467.143</v>
      </c>
      <c r="E21" s="191">
        <v>129805.618</v>
      </c>
      <c r="F21" s="191">
        <v>123679.272</v>
      </c>
    </row>
    <row r="22" spans="1:6" s="50" customFormat="1" ht="16.2" x14ac:dyDescent="0.45">
      <c r="A22" s="85" t="s">
        <v>52</v>
      </c>
      <c r="B22" s="177">
        <v>42137.273000000001</v>
      </c>
      <c r="C22" s="177">
        <v>52904.207000000002</v>
      </c>
      <c r="D22" s="192">
        <v>65686.645000000004</v>
      </c>
      <c r="E22" s="192">
        <v>73259.027000000002</v>
      </c>
      <c r="F22" s="192">
        <v>68534.948000000004</v>
      </c>
    </row>
    <row r="23" spans="1:6" s="50" customFormat="1" ht="16.2" x14ac:dyDescent="0.45">
      <c r="A23" s="82" t="s">
        <v>42</v>
      </c>
      <c r="B23" s="132">
        <v>16530.712</v>
      </c>
      <c r="C23" s="132">
        <v>21962.239000000001</v>
      </c>
      <c r="D23" s="193">
        <v>18287.545999999998</v>
      </c>
      <c r="E23" s="193">
        <v>19243.8</v>
      </c>
      <c r="F23" s="193">
        <v>15483.814</v>
      </c>
    </row>
    <row r="24" spans="1:6" s="50" customFormat="1" ht="16.2" x14ac:dyDescent="0.45">
      <c r="A24" s="82" t="s">
        <v>43</v>
      </c>
      <c r="B24" s="132">
        <v>9250</v>
      </c>
      <c r="C24" s="132">
        <v>12750</v>
      </c>
      <c r="D24" s="193">
        <v>15580</v>
      </c>
      <c r="E24" s="193">
        <v>18560</v>
      </c>
      <c r="F24" s="193">
        <v>16705</v>
      </c>
    </row>
    <row r="25" spans="1:6" s="50" customFormat="1" ht="16.2" x14ac:dyDescent="0.45">
      <c r="A25" s="82" t="s">
        <v>184</v>
      </c>
      <c r="B25" s="266">
        <v>4155.9570000000003</v>
      </c>
      <c r="C25" s="135">
        <v>5368.0749999999998</v>
      </c>
      <c r="D25" s="193">
        <v>5897.674</v>
      </c>
      <c r="E25" s="193">
        <v>7101.8209999999999</v>
      </c>
      <c r="F25" s="193">
        <v>9584.9989999999998</v>
      </c>
    </row>
    <row r="26" spans="1:6" s="50" customFormat="1" ht="16.2" x14ac:dyDescent="0.45">
      <c r="A26" s="82" t="s">
        <v>45</v>
      </c>
      <c r="B26" s="266"/>
      <c r="C26" s="135">
        <v>93.738</v>
      </c>
      <c r="D26" s="193">
        <v>88.900999999999996</v>
      </c>
      <c r="E26" s="193">
        <v>79.914000000000001</v>
      </c>
      <c r="F26" s="193">
        <v>70.576999999999998</v>
      </c>
    </row>
    <row r="27" spans="1:6" s="50" customFormat="1" ht="16.2" x14ac:dyDescent="0.45">
      <c r="A27" s="82" t="s">
        <v>133</v>
      </c>
      <c r="B27" s="132">
        <v>5965.2849999999999</v>
      </c>
      <c r="C27" s="132">
        <v>7031.69</v>
      </c>
      <c r="D27" s="193">
        <v>17845.194</v>
      </c>
      <c r="E27" s="193">
        <v>17879.330999999998</v>
      </c>
      <c r="F27" s="193">
        <v>18611.044999999998</v>
      </c>
    </row>
    <row r="28" spans="1:6" s="50" customFormat="1" ht="16.2" x14ac:dyDescent="0.45">
      <c r="A28" s="116" t="s">
        <v>136</v>
      </c>
      <c r="B28" s="178">
        <v>5646.21</v>
      </c>
      <c r="C28" s="178">
        <v>6519.3320000000003</v>
      </c>
      <c r="D28" s="196">
        <v>7011.04</v>
      </c>
      <c r="E28" s="196">
        <v>6998.8509999999997</v>
      </c>
      <c r="F28" s="196">
        <v>6867.6239999999998</v>
      </c>
    </row>
    <row r="29" spans="1:6" s="50" customFormat="1" ht="16.2" x14ac:dyDescent="0.45">
      <c r="A29" s="116" t="s">
        <v>135</v>
      </c>
      <c r="B29" s="179" t="s">
        <v>134</v>
      </c>
      <c r="C29" s="179" t="s">
        <v>134</v>
      </c>
      <c r="D29" s="196">
        <v>10007.531999999999</v>
      </c>
      <c r="E29" s="196">
        <v>10459.065000000001</v>
      </c>
      <c r="F29" s="196">
        <v>10239.743</v>
      </c>
    </row>
    <row r="30" spans="1:6" s="50" customFormat="1" ht="16.2" x14ac:dyDescent="0.45">
      <c r="A30" s="116" t="s">
        <v>140</v>
      </c>
      <c r="B30" s="179">
        <f>B27-B28</f>
        <v>319.07499999999982</v>
      </c>
      <c r="C30" s="179">
        <f>C27-C28</f>
        <v>512.35799999999927</v>
      </c>
      <c r="D30" s="197">
        <v>826.62199999999939</v>
      </c>
      <c r="E30" s="197">
        <v>421.41499999999905</v>
      </c>
      <c r="F30" s="197">
        <v>1503.6779999999981</v>
      </c>
    </row>
    <row r="31" spans="1:6" s="50" customFormat="1" ht="16.2" x14ac:dyDescent="0.45">
      <c r="A31" s="82" t="s">
        <v>25</v>
      </c>
      <c r="B31" s="135">
        <f>+B22-SUM(B23:B27)</f>
        <v>6235.3190000000031</v>
      </c>
      <c r="C31" s="135">
        <f>+C22-SUM(C23:C27)</f>
        <v>5698.4650000000038</v>
      </c>
      <c r="D31" s="198">
        <v>7987.3300000000017</v>
      </c>
      <c r="E31" s="198">
        <v>10394.161000000007</v>
      </c>
      <c r="F31" s="198">
        <v>8079.5130000000136</v>
      </c>
    </row>
    <row r="32" spans="1:6" s="50" customFormat="1" ht="16.2" x14ac:dyDescent="0.45">
      <c r="A32" s="85" t="s">
        <v>53</v>
      </c>
      <c r="B32" s="180">
        <v>37778.224000000002</v>
      </c>
      <c r="C32" s="180">
        <v>37265.379000000001</v>
      </c>
      <c r="D32" s="192">
        <v>60780.498</v>
      </c>
      <c r="E32" s="192">
        <v>56546.591</v>
      </c>
      <c r="F32" s="192">
        <v>55144.324000000001</v>
      </c>
    </row>
    <row r="33" spans="1:6" s="50" customFormat="1" ht="16.2" x14ac:dyDescent="0.45">
      <c r="A33" s="82" t="s">
        <v>43</v>
      </c>
      <c r="B33" s="135">
        <v>15500</v>
      </c>
      <c r="C33" s="135">
        <v>14000</v>
      </c>
      <c r="D33" s="193">
        <v>12170</v>
      </c>
      <c r="E33" s="193">
        <v>7000</v>
      </c>
      <c r="F33" s="193">
        <v>6250</v>
      </c>
    </row>
    <row r="34" spans="1:6" s="50" customFormat="1" ht="16.2" x14ac:dyDescent="0.45">
      <c r="A34" s="82" t="s">
        <v>44</v>
      </c>
      <c r="B34" s="132">
        <v>3724.634</v>
      </c>
      <c r="C34" s="132">
        <v>3488.5010000000002</v>
      </c>
      <c r="D34" s="193">
        <v>3984.88</v>
      </c>
      <c r="E34" s="193">
        <v>4168.5749999999998</v>
      </c>
      <c r="F34" s="193">
        <v>4267.1589999999997</v>
      </c>
    </row>
    <row r="35" spans="1:6" s="50" customFormat="1" ht="16.2" x14ac:dyDescent="0.45">
      <c r="A35" s="82" t="s">
        <v>184</v>
      </c>
      <c r="B35" s="266">
        <v>3748.701</v>
      </c>
      <c r="C35" s="132">
        <v>5002.1469999999999</v>
      </c>
      <c r="D35" s="193">
        <v>5991.8069999999998</v>
      </c>
      <c r="E35" s="193">
        <v>7244.4110000000001</v>
      </c>
      <c r="F35" s="193">
        <v>7950.5429999999997</v>
      </c>
    </row>
    <row r="36" spans="1:6" s="50" customFormat="1" ht="16.2" x14ac:dyDescent="0.45">
      <c r="A36" s="82" t="s">
        <v>45</v>
      </c>
      <c r="B36" s="266"/>
      <c r="C36" s="132">
        <v>516.34500000000003</v>
      </c>
      <c r="D36" s="193">
        <v>479.09699999999998</v>
      </c>
      <c r="E36" s="193">
        <v>405.57900000000001</v>
      </c>
      <c r="F36" s="193">
        <v>388.89499999999998</v>
      </c>
    </row>
    <row r="37" spans="1:6" s="50" customFormat="1" ht="16.2" x14ac:dyDescent="0.45">
      <c r="A37" s="82" t="s">
        <v>133</v>
      </c>
      <c r="B37" s="135">
        <v>11828.565000000001</v>
      </c>
      <c r="C37" s="135">
        <v>12151.346</v>
      </c>
      <c r="D37" s="193">
        <v>36305.781000000003</v>
      </c>
      <c r="E37" s="193">
        <v>35647.898999999998</v>
      </c>
      <c r="F37" s="193">
        <v>33847.982000000004</v>
      </c>
    </row>
    <row r="38" spans="1:6" s="50" customFormat="1" ht="16.2" x14ac:dyDescent="0.45">
      <c r="A38" s="116" t="s">
        <v>136</v>
      </c>
      <c r="B38" s="179">
        <v>10918.786</v>
      </c>
      <c r="C38" s="179">
        <v>11514.53</v>
      </c>
      <c r="D38" s="196">
        <v>11051.598</v>
      </c>
      <c r="E38" s="196">
        <v>11230.269</v>
      </c>
      <c r="F38" s="196">
        <v>10867.888000000001</v>
      </c>
    </row>
    <row r="39" spans="1:6" s="50" customFormat="1" ht="16.2" x14ac:dyDescent="0.45">
      <c r="A39" s="116" t="s">
        <v>135</v>
      </c>
      <c r="B39" s="179" t="s">
        <v>134</v>
      </c>
      <c r="C39" s="179" t="s">
        <v>134</v>
      </c>
      <c r="D39" s="196">
        <v>24584.317999999999</v>
      </c>
      <c r="E39" s="196">
        <v>23972.598000000002</v>
      </c>
      <c r="F39" s="196">
        <v>22555.379000000001</v>
      </c>
    </row>
    <row r="40" spans="1:6" s="50" customFormat="1" ht="16.2" x14ac:dyDescent="0.45">
      <c r="A40" s="116" t="s">
        <v>141</v>
      </c>
      <c r="B40" s="179">
        <f>B37-B38</f>
        <v>909.77900000000045</v>
      </c>
      <c r="C40" s="179">
        <f>C37-C38</f>
        <v>636.81599999999889</v>
      </c>
      <c r="D40" s="197">
        <v>669.86500000000524</v>
      </c>
      <c r="E40" s="197">
        <v>445.03199999999561</v>
      </c>
      <c r="F40" s="197">
        <v>424.71500000000378</v>
      </c>
    </row>
    <row r="41" spans="1:6" s="50" customFormat="1" ht="16.2" x14ac:dyDescent="0.45">
      <c r="A41" s="84" t="s">
        <v>142</v>
      </c>
      <c r="B41" s="133">
        <f>+B32-SUM(B33:B37)</f>
        <v>2976.3240000000005</v>
      </c>
      <c r="C41" s="133">
        <f>+C32-SUM(C33:C37)</f>
        <v>2107.0400000000009</v>
      </c>
      <c r="D41" s="195">
        <v>1848.9329999999973</v>
      </c>
      <c r="E41" s="195">
        <v>2080.1270000000004</v>
      </c>
      <c r="F41" s="195">
        <v>2439.7450000000026</v>
      </c>
    </row>
    <row r="42" spans="1:6" s="50" customFormat="1" ht="16.2" x14ac:dyDescent="0.45">
      <c r="A42" s="123"/>
      <c r="B42" s="159"/>
      <c r="C42" s="159"/>
      <c r="D42" s="199"/>
      <c r="E42" s="199"/>
      <c r="F42" s="199"/>
    </row>
    <row r="43" spans="1:6" s="50" customFormat="1" ht="16.2" x14ac:dyDescent="0.45">
      <c r="A43" s="76"/>
      <c r="B43" s="133"/>
      <c r="C43" s="133"/>
      <c r="D43" s="195"/>
      <c r="E43" s="195"/>
      <c r="F43" s="195"/>
    </row>
    <row r="44" spans="1:6" s="50" customFormat="1" ht="16.2" x14ac:dyDescent="0.45">
      <c r="A44" s="122" t="s">
        <v>46</v>
      </c>
      <c r="B44" s="131">
        <f>+B45+B51</f>
        <v>75247.232000000004</v>
      </c>
      <c r="C44" s="131">
        <f t="shared" ref="C44" si="1">+C45+C51</f>
        <v>77119.61</v>
      </c>
      <c r="D44" s="191">
        <v>80057.116999999998</v>
      </c>
      <c r="E44" s="191">
        <v>90971.650999999998</v>
      </c>
      <c r="F44" s="191">
        <v>93583.379000000001</v>
      </c>
    </row>
    <row r="45" spans="1:6" s="50" customFormat="1" ht="16.2" x14ac:dyDescent="0.45">
      <c r="A45" s="86" t="s">
        <v>54</v>
      </c>
      <c r="B45" s="177">
        <f>SUM(B46:B50)</f>
        <v>74528.732000000004</v>
      </c>
      <c r="C45" s="177">
        <f t="shared" ref="C45" si="2">SUM(C46:C50)</f>
        <v>76271.437999999995</v>
      </c>
      <c r="D45" s="192">
        <v>79075.589000000007</v>
      </c>
      <c r="E45" s="192">
        <v>89956.379000000001</v>
      </c>
      <c r="F45" s="192">
        <v>92580.384999999995</v>
      </c>
    </row>
    <row r="46" spans="1:6" s="50" customFormat="1" ht="16.2" x14ac:dyDescent="0.45">
      <c r="A46" s="82" t="s">
        <v>47</v>
      </c>
      <c r="B46" s="181">
        <v>25511.804</v>
      </c>
      <c r="C46" s="181">
        <v>25518.712</v>
      </c>
      <c r="D46" s="200">
        <v>25530.620999999999</v>
      </c>
      <c r="E46" s="200">
        <v>25530.620999999999</v>
      </c>
      <c r="F46" s="200">
        <v>25546.483</v>
      </c>
    </row>
    <row r="47" spans="1:6" s="50" customFormat="1" ht="16.2" x14ac:dyDescent="0.45">
      <c r="A47" s="82" t="s">
        <v>48</v>
      </c>
      <c r="B47" s="181">
        <v>36175.936000000002</v>
      </c>
      <c r="C47" s="181">
        <v>36225.775000000001</v>
      </c>
      <c r="D47" s="200">
        <v>36271.394999999997</v>
      </c>
      <c r="E47" s="200">
        <v>36388.811000000002</v>
      </c>
      <c r="F47" s="200">
        <v>36383.275000000001</v>
      </c>
    </row>
    <row r="48" spans="1:6" s="50" customFormat="1" ht="16.2" x14ac:dyDescent="0.45">
      <c r="A48" s="82" t="s">
        <v>49</v>
      </c>
      <c r="B48" s="181">
        <v>9678.8209999999999</v>
      </c>
      <c r="C48" s="181">
        <v>12335.035</v>
      </c>
      <c r="D48" s="200">
        <v>16500.992999999999</v>
      </c>
      <c r="E48" s="200">
        <v>25046.812999999998</v>
      </c>
      <c r="F48" s="200">
        <v>26794.674999999999</v>
      </c>
    </row>
    <row r="49" spans="1:9" s="50" customFormat="1" ht="16.2" x14ac:dyDescent="0.45">
      <c r="A49" s="82" t="s">
        <v>50</v>
      </c>
      <c r="B49" s="181">
        <v>5058.9549999999999</v>
      </c>
      <c r="C49" s="181">
        <v>4088.7040000000002</v>
      </c>
      <c r="D49" s="200">
        <v>2669.5010000000002</v>
      </c>
      <c r="E49" s="200">
        <v>4865.1099999999997</v>
      </c>
      <c r="F49" s="200">
        <v>5706.8760000000002</v>
      </c>
    </row>
    <row r="50" spans="1:9" s="50" customFormat="1" ht="16.2" x14ac:dyDescent="0.45">
      <c r="A50" s="82" t="s">
        <v>51</v>
      </c>
      <c r="B50" s="181">
        <v>-1896.7840000000001</v>
      </c>
      <c r="C50" s="181">
        <v>-1896.788</v>
      </c>
      <c r="D50" s="200">
        <v>-1896.921</v>
      </c>
      <c r="E50" s="200">
        <v>-1874.9760000000001</v>
      </c>
      <c r="F50" s="200">
        <v>-1850.924</v>
      </c>
    </row>
    <row r="51" spans="1:9" s="50" customFormat="1" ht="16.2" x14ac:dyDescent="0.45">
      <c r="A51" s="87" t="s">
        <v>167</v>
      </c>
      <c r="B51" s="182">
        <v>718.5</v>
      </c>
      <c r="C51" s="182">
        <v>848.17200000000003</v>
      </c>
      <c r="D51" s="201">
        <v>981.52800000000002</v>
      </c>
      <c r="E51" s="201">
        <v>1015.272</v>
      </c>
      <c r="F51" s="201">
        <v>1002.994</v>
      </c>
    </row>
    <row r="52" spans="1:9" x14ac:dyDescent="0.5">
      <c r="A52" s="79"/>
      <c r="B52" s="4"/>
      <c r="C52" s="4"/>
      <c r="D52" s="4"/>
      <c r="E52" s="4"/>
      <c r="F52" s="4"/>
      <c r="I52" s="50"/>
    </row>
    <row r="53" spans="1:9" x14ac:dyDescent="0.5">
      <c r="I53" s="50"/>
    </row>
  </sheetData>
  <mergeCells count="2">
    <mergeCell ref="B25:B26"/>
    <mergeCell ref="B35:B36"/>
  </mergeCells>
  <phoneticPr fontId="4"/>
  <pageMargins left="0.19685039370078741" right="0.19685039370078741" top="0.74803149606299213" bottom="0.74803149606299213" header="0.31496062992125984" footer="0.31496062992125984"/>
  <pageSetup paperSize="8" orientation="portrait" r:id="rId1"/>
  <ignoredErrors>
    <ignoredError sqref="B45 C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"/>
  <sheetViews>
    <sheetView zoomScale="70" zoomScaleNormal="70" zoomScaleSheetLayoutView="70" workbookViewId="0">
      <pane xSplit="1" ySplit="3" topLeftCell="B4" activePane="bottomRight" state="frozen"/>
      <selection activeCell="K21" sqref="K21"/>
      <selection pane="topRight" activeCell="K21" sqref="K21"/>
      <selection pane="bottomLeft" activeCell="K21" sqref="K21"/>
      <selection pane="bottomRight"/>
    </sheetView>
  </sheetViews>
  <sheetFormatPr defaultColWidth="9.109375" defaultRowHeight="17.399999999999999" x14ac:dyDescent="0.5"/>
  <cols>
    <col min="1" max="1" width="54.109375" style="74" bestFit="1" customWidth="1"/>
    <col min="2" max="13" width="12.6640625" style="13" customWidth="1"/>
    <col min="14" max="15" width="12" style="13" customWidth="1"/>
    <col min="16" max="18" width="12.6640625" style="13" customWidth="1"/>
    <col min="19" max="66" width="9.109375" style="13"/>
    <col min="67" max="16384" width="9.109375" style="15"/>
  </cols>
  <sheetData>
    <row r="1" spans="1:18" ht="25.2" customHeight="1" x14ac:dyDescent="0.55000000000000004">
      <c r="A1" s="81" t="s">
        <v>57</v>
      </c>
    </row>
    <row r="2" spans="1:18" s="13" customFormat="1" ht="18" customHeight="1" x14ac:dyDescent="0.45">
      <c r="A2" s="75"/>
      <c r="B2" s="55" t="s">
        <v>0</v>
      </c>
      <c r="C2" s="55" t="s">
        <v>1</v>
      </c>
      <c r="D2" s="55"/>
      <c r="E2" s="55"/>
      <c r="F2" s="55"/>
      <c r="G2" s="55"/>
      <c r="H2" s="55" t="s">
        <v>137</v>
      </c>
      <c r="I2" s="55"/>
      <c r="J2" s="55"/>
      <c r="K2" s="55"/>
      <c r="M2" s="55" t="s">
        <v>187</v>
      </c>
      <c r="P2" s="55"/>
      <c r="R2" s="55" t="s">
        <v>203</v>
      </c>
    </row>
    <row r="3" spans="1:18" s="13" customFormat="1" ht="16.2" x14ac:dyDescent="0.45">
      <c r="A3" s="75" t="s">
        <v>153</v>
      </c>
      <c r="B3" s="53" t="s">
        <v>206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206</v>
      </c>
      <c r="H3" s="53" t="s">
        <v>109</v>
      </c>
      <c r="I3" s="53" t="s">
        <v>174</v>
      </c>
      <c r="J3" s="53" t="s">
        <v>176</v>
      </c>
      <c r="K3" s="53" t="s">
        <v>183</v>
      </c>
      <c r="L3" s="53" t="s">
        <v>206</v>
      </c>
      <c r="M3" s="53" t="s">
        <v>185</v>
      </c>
      <c r="N3" s="53" t="s">
        <v>189</v>
      </c>
      <c r="O3" s="53" t="s">
        <v>197</v>
      </c>
      <c r="P3" s="53" t="s">
        <v>200</v>
      </c>
      <c r="Q3" s="53" t="s">
        <v>206</v>
      </c>
      <c r="R3" s="53" t="s">
        <v>204</v>
      </c>
    </row>
    <row r="4" spans="1:18" s="13" customFormat="1" ht="18" customHeight="1" x14ac:dyDescent="0.45">
      <c r="A4" s="77" t="s">
        <v>57</v>
      </c>
      <c r="B4" s="176">
        <f>SUM(B5:B6)</f>
        <v>20744.182000000001</v>
      </c>
      <c r="C4" s="176">
        <f>SUM(C5:C6)</f>
        <v>4277.0419999999995</v>
      </c>
      <c r="D4" s="176">
        <f>SUM(D5:D6)</f>
        <v>3756.2170000000001</v>
      </c>
      <c r="E4" s="176">
        <f>SUM(E5:E6)</f>
        <v>3777.694</v>
      </c>
      <c r="F4" s="176">
        <f t="shared" ref="F4:G4" si="0">SUM(F5:F6)</f>
        <v>3271.6530000000002</v>
      </c>
      <c r="G4" s="176">
        <f t="shared" si="0"/>
        <v>15082.606</v>
      </c>
      <c r="H4" s="176">
        <f>SUM(H5:H6)</f>
        <v>4464.174</v>
      </c>
      <c r="I4" s="176">
        <f>SUM(I5:I6)</f>
        <v>3530.2110000000002</v>
      </c>
      <c r="J4" s="176">
        <f>SUM(J5:J6)</f>
        <v>3689.9110000000001</v>
      </c>
      <c r="K4" s="176">
        <f>SUM(K5:K6)</f>
        <v>3466.183</v>
      </c>
      <c r="L4" s="176">
        <f t="shared" ref="L4" si="1">SUM(L5:L6)</f>
        <v>15150.479000000001</v>
      </c>
      <c r="M4" s="176">
        <f>SUM(M5:M6)</f>
        <v>3234.3442080000004</v>
      </c>
      <c r="N4" s="176">
        <f>SUM(N5:N6)</f>
        <v>4060.1862389999997</v>
      </c>
      <c r="O4" s="202">
        <f>SUM(O5:O6)</f>
        <v>3642.5249999999996</v>
      </c>
      <c r="P4" s="176">
        <f>SUM(P5:P6)</f>
        <v>4213.4738969999999</v>
      </c>
      <c r="Q4" s="176">
        <f t="shared" ref="Q4" si="2">SUM(Q5:Q6)</f>
        <v>15150.529343999999</v>
      </c>
      <c r="R4" s="176">
        <f>SUM(R5:R6)</f>
        <v>4697.6030000000001</v>
      </c>
    </row>
    <row r="5" spans="1:18" s="13" customFormat="1" ht="18" customHeight="1" x14ac:dyDescent="0.45">
      <c r="A5" s="72" t="s">
        <v>58</v>
      </c>
      <c r="B5" s="132">
        <v>13635.791999999999</v>
      </c>
      <c r="C5" s="132">
        <v>2581.192</v>
      </c>
      <c r="D5" s="132">
        <v>1616.998</v>
      </c>
      <c r="E5" s="132">
        <v>1494.2449999999999</v>
      </c>
      <c r="F5" s="132">
        <v>1404.3889999999999</v>
      </c>
      <c r="G5" s="132">
        <f>SUM(C5:F5)</f>
        <v>7096.8240000000005</v>
      </c>
      <c r="H5" s="132">
        <v>3273.0790000000002</v>
      </c>
      <c r="I5" s="132">
        <v>1238.7280000000001</v>
      </c>
      <c r="J5" s="132">
        <v>1507.1690000000001</v>
      </c>
      <c r="K5" s="132">
        <v>1764.704</v>
      </c>
      <c r="L5" s="132">
        <f>SUM(H5:K5)</f>
        <v>7783.68</v>
      </c>
      <c r="M5" s="13">
        <v>1859.1372080000001</v>
      </c>
      <c r="N5" s="13">
        <v>1607.548239</v>
      </c>
      <c r="O5" s="252">
        <v>2030.4069999999999</v>
      </c>
      <c r="P5" s="132">
        <v>1905.5858969999999</v>
      </c>
      <c r="Q5" s="132">
        <f>SUM(M5:P5)</f>
        <v>7402.6783439999999</v>
      </c>
      <c r="R5" s="13">
        <v>3250.5039999999999</v>
      </c>
    </row>
    <row r="6" spans="1:18" s="13" customFormat="1" ht="18" customHeight="1" x14ac:dyDescent="0.45">
      <c r="A6" s="72" t="s">
        <v>155</v>
      </c>
      <c r="B6" s="132">
        <v>7108.39</v>
      </c>
      <c r="C6" s="132">
        <v>1695.85</v>
      </c>
      <c r="D6" s="132">
        <v>2139.2190000000001</v>
      </c>
      <c r="E6" s="132">
        <v>2283.4490000000001</v>
      </c>
      <c r="F6" s="132">
        <f>1057.034+810.23</f>
        <v>1867.2640000000001</v>
      </c>
      <c r="G6" s="132">
        <f>SUM(C6:F6)</f>
        <v>7985.7820000000002</v>
      </c>
      <c r="H6" s="132">
        <v>1191.095</v>
      </c>
      <c r="I6" s="132">
        <v>2291.4830000000002</v>
      </c>
      <c r="J6" s="132">
        <v>2182.7420000000002</v>
      </c>
      <c r="K6" s="132">
        <v>1701.479</v>
      </c>
      <c r="L6" s="132">
        <f>SUM(H6:K6)</f>
        <v>7366.7990000000009</v>
      </c>
      <c r="M6" s="13">
        <v>1375.2070000000001</v>
      </c>
      <c r="N6" s="13">
        <v>2452.6379999999999</v>
      </c>
      <c r="O6" s="252">
        <v>1612.1179999999999</v>
      </c>
      <c r="P6" s="132">
        <v>2307.8879999999999</v>
      </c>
      <c r="Q6" s="132">
        <f>SUM(M6:P6)</f>
        <v>7747.8509999999997</v>
      </c>
      <c r="R6" s="13">
        <v>1447.0989999999999</v>
      </c>
    </row>
    <row r="7" spans="1:18" s="13" customFormat="1" ht="18" customHeight="1" x14ac:dyDescent="0.45">
      <c r="A7" s="100" t="s">
        <v>156</v>
      </c>
      <c r="B7" s="183">
        <v>12085.249</v>
      </c>
      <c r="C7" s="183">
        <v>3203.9160000000002</v>
      </c>
      <c r="D7" s="183">
        <v>3369.6469999999999</v>
      </c>
      <c r="E7" s="183">
        <v>3297.5279999999998</v>
      </c>
      <c r="F7" s="183">
        <v>3996.0419999999999</v>
      </c>
      <c r="G7" s="183">
        <f>SUM(C7:F7)</f>
        <v>13867.133</v>
      </c>
      <c r="H7" s="183">
        <v>3563.3989999999999</v>
      </c>
      <c r="I7" s="183">
        <v>3633.1729999999998</v>
      </c>
      <c r="J7" s="183">
        <v>3565.1610000000001</v>
      </c>
      <c r="K7" s="183">
        <v>3659.9140000000002</v>
      </c>
      <c r="L7" s="183">
        <f>SUM(H7:K7)</f>
        <v>14421.647000000001</v>
      </c>
      <c r="M7" s="183">
        <v>3610.4609999999998</v>
      </c>
      <c r="N7" s="183">
        <v>3622.1889999999999</v>
      </c>
      <c r="O7" s="253">
        <v>3620.748</v>
      </c>
      <c r="P7" s="183">
        <v>3603.8319999999999</v>
      </c>
      <c r="Q7" s="183">
        <f>SUM(M7:P7)</f>
        <v>14457.23</v>
      </c>
      <c r="R7" s="183">
        <v>3645.4119999999998</v>
      </c>
    </row>
    <row r="8" spans="1:18" s="13" customFormat="1" ht="18" customHeight="1" x14ac:dyDescent="0.45">
      <c r="A8" s="88" t="s">
        <v>157</v>
      </c>
      <c r="B8" s="130">
        <f>++B7+PL!B25</f>
        <v>18854.866000000002</v>
      </c>
      <c r="C8" s="130">
        <v>4073.5020000000004</v>
      </c>
      <c r="D8" s="130">
        <v>4799.9070000000002</v>
      </c>
      <c r="E8" s="130">
        <v>5001.625</v>
      </c>
      <c r="F8" s="130">
        <v>6015.0860000000002</v>
      </c>
      <c r="G8" s="130">
        <f>SUM(C8:F8)</f>
        <v>19890.12</v>
      </c>
      <c r="H8" s="130">
        <f>++H7+PL!H25</f>
        <v>4944.3580000000002</v>
      </c>
      <c r="I8" s="130">
        <f>++I7+PL!I25</f>
        <v>5604.1639999999998</v>
      </c>
      <c r="J8" s="130">
        <f>++J7+PL!J25</f>
        <v>6273.2809999999999</v>
      </c>
      <c r="K8" s="130">
        <f>++K7+PL!K25</f>
        <v>5825.0159999999996</v>
      </c>
      <c r="L8" s="130">
        <f>SUM(H8:K8)</f>
        <v>22646.819</v>
      </c>
      <c r="M8" s="130">
        <f>++M7+PL!M25</f>
        <v>5657.69</v>
      </c>
      <c r="N8" s="130">
        <f>++N7+PL!N25</f>
        <v>6814.009</v>
      </c>
      <c r="O8" s="207">
        <f>++O7+PL!O25</f>
        <v>8509.1949999999997</v>
      </c>
      <c r="P8" s="130">
        <f>++P7+PL!P25</f>
        <v>7724.0589999999993</v>
      </c>
      <c r="Q8" s="130">
        <f>SUM(M8:P8)</f>
        <v>28704.953000000001</v>
      </c>
      <c r="R8" s="130">
        <f>++R7+PL!R25</f>
        <v>8005.223</v>
      </c>
    </row>
    <row r="9" spans="1:18" s="13" customFormat="1" ht="18" customHeight="1" x14ac:dyDescent="0.45">
      <c r="A9" s="7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O9" s="252"/>
      <c r="P9" s="60"/>
      <c r="Q9" s="60"/>
      <c r="R9" s="60"/>
    </row>
    <row r="10" spans="1:18" s="13" customFormat="1" ht="18" customHeight="1" x14ac:dyDescent="0.45">
      <c r="A10" s="118" t="s">
        <v>168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O10" s="252"/>
      <c r="P10" s="60"/>
      <c r="Q10" s="60"/>
      <c r="R10" s="60"/>
    </row>
    <row r="11" spans="1:18" s="13" customFormat="1" ht="18" customHeight="1" x14ac:dyDescent="0.45">
      <c r="A11" s="13" t="s">
        <v>169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O11" s="252"/>
      <c r="P11" s="60"/>
      <c r="Q11" s="60"/>
      <c r="R11" s="60"/>
    </row>
    <row r="12" spans="1:18" s="13" customFormat="1" ht="18" customHeight="1" x14ac:dyDescent="0.45">
      <c r="A12" s="60" t="s">
        <v>158</v>
      </c>
      <c r="C12" s="60"/>
      <c r="D12" s="60"/>
      <c r="E12" s="60"/>
      <c r="F12" s="60"/>
      <c r="G12" s="59"/>
      <c r="H12" s="60"/>
      <c r="I12" s="60"/>
      <c r="J12" s="60"/>
      <c r="K12" s="60"/>
      <c r="L12" s="59"/>
      <c r="M12" s="60"/>
      <c r="O12" s="252"/>
      <c r="P12" s="60"/>
      <c r="Q12" s="59"/>
      <c r="R12" s="60"/>
    </row>
    <row r="13" spans="1:18" s="13" customFormat="1" ht="18" customHeight="1" x14ac:dyDescent="0.45">
      <c r="A13" s="74"/>
      <c r="B13" s="60"/>
      <c r="C13" s="60"/>
      <c r="D13" s="60"/>
      <c r="E13" s="60"/>
      <c r="F13" s="60"/>
      <c r="G13" s="59"/>
      <c r="H13" s="60"/>
      <c r="I13" s="60"/>
      <c r="J13" s="60"/>
      <c r="K13" s="60"/>
      <c r="L13" s="59"/>
      <c r="M13" s="60"/>
      <c r="O13" s="252"/>
      <c r="P13" s="60"/>
      <c r="Q13" s="59"/>
      <c r="R13" s="60"/>
    </row>
    <row r="14" spans="1:18" s="13" customFormat="1" ht="18" customHeight="1" x14ac:dyDescent="0.55000000000000004">
      <c r="A14" s="81" t="s">
        <v>59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O14" s="252"/>
      <c r="P14" s="60"/>
      <c r="Q14" s="60"/>
      <c r="R14" s="60"/>
    </row>
    <row r="15" spans="1:18" s="13" customFormat="1" ht="18" customHeight="1" x14ac:dyDescent="0.45">
      <c r="A15" s="75"/>
      <c r="B15" s="61" t="s">
        <v>0</v>
      </c>
      <c r="C15" s="61" t="s">
        <v>1</v>
      </c>
      <c r="D15" s="61"/>
      <c r="E15" s="61"/>
      <c r="F15" s="61"/>
      <c r="G15" s="61"/>
      <c r="H15" s="55" t="s">
        <v>137</v>
      </c>
      <c r="I15" s="55"/>
      <c r="J15" s="55"/>
      <c r="K15" s="55"/>
      <c r="M15" s="55" t="s">
        <v>187</v>
      </c>
      <c r="O15" s="252"/>
      <c r="P15" s="55"/>
      <c r="R15" s="55" t="s">
        <v>203</v>
      </c>
    </row>
    <row r="16" spans="1:18" s="13" customFormat="1" ht="16.2" x14ac:dyDescent="0.45">
      <c r="A16" s="75"/>
      <c r="B16" s="53" t="s">
        <v>206</v>
      </c>
      <c r="C16" s="62" t="s">
        <v>2</v>
      </c>
      <c r="D16" s="62" t="s">
        <v>3</v>
      </c>
      <c r="E16" s="62" t="s">
        <v>4</v>
      </c>
      <c r="F16" s="62" t="s">
        <v>5</v>
      </c>
      <c r="G16" s="53" t="s">
        <v>206</v>
      </c>
      <c r="H16" s="62" t="str">
        <f>+H3</f>
        <v>2019/06</v>
      </c>
      <c r="I16" s="121" t="str">
        <f>+I3</f>
        <v>2019/09</v>
      </c>
      <c r="J16" s="121" t="str">
        <f>+J3</f>
        <v>2019/12</v>
      </c>
      <c r="K16" s="121" t="str">
        <f>+K3</f>
        <v>2020/03</v>
      </c>
      <c r="L16" s="53" t="s">
        <v>206</v>
      </c>
      <c r="M16" s="62" t="str">
        <f>+M3</f>
        <v>2020/06</v>
      </c>
      <c r="N16" s="62" t="str">
        <f>+N3</f>
        <v>2020/09</v>
      </c>
      <c r="O16" s="254" t="str">
        <f>+O3</f>
        <v>2020/12</v>
      </c>
      <c r="P16" s="121" t="str">
        <f>+P3</f>
        <v>2021/03</v>
      </c>
      <c r="Q16" s="53" t="s">
        <v>206</v>
      </c>
      <c r="R16" s="53" t="s">
        <v>204</v>
      </c>
    </row>
    <row r="17" spans="1:18" s="13" customFormat="1" ht="18" customHeight="1" x14ac:dyDescent="0.45">
      <c r="A17" s="77" t="s">
        <v>77</v>
      </c>
      <c r="B17" s="176">
        <v>23248.355</v>
      </c>
      <c r="C17" s="176">
        <v>5919.5940000000001</v>
      </c>
      <c r="D17" s="176">
        <v>6002.9430000000002</v>
      </c>
      <c r="E17" s="176">
        <v>5919.6409999999996</v>
      </c>
      <c r="F17" s="176">
        <v>6099.8469999999998</v>
      </c>
      <c r="G17" s="176">
        <f>SUM(C17:F17)</f>
        <v>23942.025000000001</v>
      </c>
      <c r="H17" s="176">
        <v>6401.8850000000002</v>
      </c>
      <c r="I17" s="185">
        <v>6573.1580000000004</v>
      </c>
      <c r="J17" s="185">
        <v>6442.799</v>
      </c>
      <c r="K17" s="185">
        <v>6910.7860000000001</v>
      </c>
      <c r="L17" s="176">
        <f>SUM(H17:K17)</f>
        <v>26328.628000000001</v>
      </c>
      <c r="M17" s="176">
        <v>6834.77</v>
      </c>
      <c r="N17" s="176">
        <v>7280.5550000000003</v>
      </c>
      <c r="O17" s="202">
        <v>7032.1790000000001</v>
      </c>
      <c r="P17" s="185">
        <v>7405.3890000000001</v>
      </c>
      <c r="Q17" s="176">
        <f>SUM(M17:P17)</f>
        <v>28552.893</v>
      </c>
      <c r="R17" s="176">
        <v>7755.8329999999996</v>
      </c>
    </row>
    <row r="18" spans="1:18" s="13" customFormat="1" ht="18" customHeight="1" x14ac:dyDescent="0.45">
      <c r="A18" s="89" t="s">
        <v>60</v>
      </c>
      <c r="B18" s="51">
        <v>3203</v>
      </c>
      <c r="C18" s="51">
        <v>3367</v>
      </c>
      <c r="D18" s="51">
        <v>3344</v>
      </c>
      <c r="E18" s="51">
        <v>3346</v>
      </c>
      <c r="F18" s="51">
        <v>3353</v>
      </c>
      <c r="G18" s="51">
        <f>+F18</f>
        <v>3353</v>
      </c>
      <c r="H18" s="51">
        <v>3537</v>
      </c>
      <c r="I18" s="45">
        <v>3562</v>
      </c>
      <c r="J18" s="45">
        <v>3565.1610000000001</v>
      </c>
      <c r="K18" s="45">
        <v>3583</v>
      </c>
      <c r="L18" s="51">
        <f>+K18</f>
        <v>3583</v>
      </c>
      <c r="M18" s="51">
        <v>3795</v>
      </c>
      <c r="N18" s="51">
        <v>3780</v>
      </c>
      <c r="O18" s="51">
        <v>3804</v>
      </c>
      <c r="P18" s="45">
        <v>3805</v>
      </c>
      <c r="Q18" s="51">
        <f>+P18</f>
        <v>3805</v>
      </c>
      <c r="R18" s="51">
        <v>4069</v>
      </c>
    </row>
    <row r="19" spans="1:18" x14ac:dyDescent="0.5">
      <c r="M19" s="257"/>
      <c r="N19" s="257"/>
      <c r="O19" s="257"/>
      <c r="P19" s="257"/>
      <c r="Q19" s="257"/>
      <c r="R19" s="257"/>
    </row>
    <row r="25" spans="1:18" x14ac:dyDescent="0.5">
      <c r="A25" s="90"/>
    </row>
    <row r="26" spans="1:18" x14ac:dyDescent="0.5">
      <c r="A26" s="90"/>
    </row>
    <row r="27" spans="1:18" x14ac:dyDescent="0.5">
      <c r="A27" s="90"/>
    </row>
  </sheetData>
  <phoneticPr fontId="4"/>
  <pageMargins left="0.74803149606299213" right="0.74803149606299213" top="0.98425196850393704" bottom="0.98425196850393704" header="0.51181102362204722" footer="0.51181102362204722"/>
  <pageSetup paperSize="9" scale="59" orientation="landscape" r:id="rId1"/>
  <ignoredErrors>
    <ignoredError sqref="B4:C4 G5:G8 F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Cover</vt:lpstr>
      <vt:lpstr>PL</vt:lpstr>
      <vt:lpstr>NW</vt:lpstr>
      <vt:lpstr>SI</vt:lpstr>
      <vt:lpstr>CF</vt:lpstr>
      <vt:lpstr>BS</vt:lpstr>
      <vt:lpstr>Other</vt:lpstr>
      <vt:lpstr>BS!Print_Area</vt:lpstr>
      <vt:lpstr>CF!Print_Area</vt:lpstr>
      <vt:lpstr>Cover!Print_Area</vt:lpstr>
      <vt:lpstr>NW!Print_Area</vt:lpstr>
      <vt:lpstr>Other!Print_Area</vt:lpstr>
      <vt:lpstr>PL!Print_Area</vt:lpstr>
      <vt:lpstr>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2019-05-10T08:00:39Z</dcterms:created>
  <dcterms:modified xsi:type="dcterms:W3CDTF">2021-08-06T04:55:40Z</dcterms:modified>
</cp:coreProperties>
</file>